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D:\業務用フォルダ（元外付けＨＤ(Ｆドライブ)\050_競争入札参加資格審査\Ｒ５・６\※随時申請受付\050130_随時申請受付について\随時申請について\建設部HPから\"/>
    </mc:Choice>
  </mc:AlternateContent>
  <bookViews>
    <workbookView xWindow="0" yWindow="0" windowWidth="28800" windowHeight="11460" tabRatio="774"/>
  </bookViews>
  <sheets>
    <sheet name="入力シート" sheetId="13" r:id="rId1"/>
    <sheet name="⑫付票" sheetId="11" r:id="rId2"/>
    <sheet name="⑯業態調書" sheetId="7" r:id="rId3"/>
    <sheet name="⑫付票 (記入例_注釈入り）" sheetId="12" r:id="rId4"/>
    <sheet name="⑯業態調書 (記入例_注釈入り)" sheetId="9" r:id="rId5"/>
    <sheet name="付表２業態調書 (文字チェック用)" sheetId="18" state="hidden" r:id="rId6"/>
    <sheet name="付票 (文字チェック用)" sheetId="16" state="hidden" r:id="rId7"/>
    <sheet name="振興局市町村一覧" sheetId="19" state="hidden" r:id="rId8"/>
    <sheet name="SI" sheetId="20" state="hidden" r:id="rId9"/>
    <sheet name="提出場所" sheetId="10" state="hidden" r:id="rId10"/>
    <sheet name="コード表" sheetId="6" state="hidden" r:id="rId11"/>
    <sheet name="環境依存文字（電子入札利用不可）" sheetId="17" state="hidden" r:id="rId12"/>
  </sheets>
  <externalReferences>
    <externalReference r:id="rId13"/>
  </externalReferences>
  <definedNames>
    <definedName name="_xlnm._FilterDatabase" localSheetId="7" hidden="1">振興局市町村一覧!$C$1:$D$180</definedName>
    <definedName name="kyoka" localSheetId="1">⑫付票!$BQ$4</definedName>
    <definedName name="kyoka" localSheetId="3">'⑫付票 (記入例_注釈入り）'!$BQ$4</definedName>
    <definedName name="kyoka" localSheetId="2">⑯業態調書!$BR$4</definedName>
    <definedName name="kyoka" localSheetId="4">'⑯業態調書 (記入例_注釈入り)'!$BR$4</definedName>
    <definedName name="kyoka" localSheetId="6">'付票 (文字チェック用)'!$BQ$4</definedName>
    <definedName name="kyoka" localSheetId="5">'付表２業態調書 (文字チェック用)'!$BR$4</definedName>
    <definedName name="_xlnm.Print_Area" localSheetId="1">⑫付票!$A$1:$CQ$78</definedName>
    <definedName name="_xlnm.Print_Area" localSheetId="3">'⑫付票 (記入例_注釈入り）'!$A$1:$CQ$78</definedName>
    <definedName name="_xlnm.Print_Area" localSheetId="2">⑯業態調書!$A$1:$CX$78</definedName>
    <definedName name="_xlnm.Print_Area" localSheetId="4">'⑯業態調書 (記入例_注釈入り)'!$A$1:$CX$78</definedName>
    <definedName name="_xlnm.Print_Area" localSheetId="0">入力シート!$A$1:$BG$242</definedName>
    <definedName name="_xlnm.Print_Area" localSheetId="6">'付票 (文字チェック用)'!$A$1:$CQ$77</definedName>
    <definedName name="_xlnm.Print_Area" localSheetId="5">'付表２業態調書 (文字チェック用)'!$A$1:$CX$78</definedName>
    <definedName name="オホーツク">振興局市町村一覧!$A$113</definedName>
    <definedName name="空知">振興局市町村一覧!$A$48</definedName>
    <definedName name="釧路">振興局市町村一覧!$A$168</definedName>
    <definedName name="後志">振興局市町村一覧!$A$28</definedName>
    <definedName name="根室">振興局市町村一覧!$A$176</definedName>
    <definedName name="宗谷">振興局市町村一覧!$A$103</definedName>
    <definedName name="十勝">振興局市町村一覧!$A$149</definedName>
    <definedName name="上川">振興局市町村一覧!$A$72</definedName>
    <definedName name="石狩">振興局市町村一覧!$A$2</definedName>
    <definedName name="胆振">振興局市町村一覧!$A$131</definedName>
    <definedName name="渡島">振興局市町村一覧!$A$10</definedName>
    <definedName name="日高">振興局市町村一覧!$A$142</definedName>
    <definedName name="留萌">振興局市町村一覧!$A$95</definedName>
    <definedName name="檜山">振興局市町村一覧!$A$21</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1" i="13" l="1"/>
  <c r="AS241" i="13"/>
  <c r="AQ241" i="13"/>
  <c r="AU239" i="13"/>
  <c r="AS239" i="13"/>
  <c r="AQ239" i="13"/>
  <c r="AU237" i="13"/>
  <c r="AS237" i="13"/>
  <c r="AQ237" i="13"/>
  <c r="AU235" i="13"/>
  <c r="AS235" i="13"/>
  <c r="AQ235" i="13"/>
  <c r="AU233" i="13"/>
  <c r="AS233" i="13"/>
  <c r="AQ233" i="13"/>
  <c r="AU231" i="13"/>
  <c r="AS231" i="13"/>
  <c r="AQ231" i="13"/>
  <c r="AU229" i="13"/>
  <c r="AS229" i="13"/>
  <c r="AQ229" i="13"/>
  <c r="AU227" i="13"/>
  <c r="AS227" i="13"/>
  <c r="AQ227" i="13"/>
  <c r="AU225" i="13"/>
  <c r="AS225" i="13"/>
  <c r="AQ225" i="13"/>
  <c r="AU223" i="13"/>
  <c r="AS223" i="13"/>
  <c r="AQ223" i="13"/>
  <c r="AP217" i="13"/>
  <c r="AN217" i="13"/>
  <c r="AL217" i="13"/>
  <c r="AP215" i="13"/>
  <c r="AN215" i="13"/>
  <c r="AL215" i="13"/>
  <c r="AP213" i="13"/>
  <c r="AN213" i="13"/>
  <c r="AL213" i="13"/>
  <c r="AP211" i="13"/>
  <c r="AN211" i="13"/>
  <c r="AL211" i="13"/>
  <c r="AP209" i="13"/>
  <c r="AN209" i="13"/>
  <c r="AL209" i="13"/>
  <c r="AP203" i="13"/>
  <c r="AN203" i="13"/>
  <c r="AL203" i="13"/>
  <c r="AP201" i="13"/>
  <c r="AN201" i="13"/>
  <c r="AL201" i="13"/>
  <c r="AP199" i="13"/>
  <c r="AN199" i="13"/>
  <c r="AL199" i="13"/>
  <c r="AP197" i="13"/>
  <c r="AN197" i="13"/>
  <c r="AL197" i="13"/>
  <c r="AP195" i="13"/>
  <c r="AN195" i="13"/>
  <c r="AL195" i="13"/>
  <c r="AP189" i="13"/>
  <c r="AN189" i="13"/>
  <c r="AL189" i="13"/>
  <c r="AP187" i="13"/>
  <c r="AN187" i="13"/>
  <c r="AL187" i="13"/>
  <c r="AY2" i="7"/>
  <c r="M55" i="13" l="1"/>
  <c r="RG2" i="20" l="1"/>
  <c r="RF2" i="20"/>
  <c r="RE2" i="20"/>
  <c r="CQ72" i="18" l="1"/>
  <c r="CO72" i="18"/>
  <c r="CM72" i="18"/>
  <c r="CK72" i="18"/>
  <c r="CI72" i="18"/>
  <c r="CG72" i="18"/>
  <c r="CE72" i="18"/>
  <c r="BE72" i="18"/>
  <c r="BC72" i="18"/>
  <c r="BA72" i="18"/>
  <c r="AY72" i="18"/>
  <c r="AW72" i="18"/>
  <c r="AU72" i="18"/>
  <c r="AS72" i="18"/>
  <c r="AQ72" i="18"/>
  <c r="AO72" i="18"/>
  <c r="AM72" i="18"/>
  <c r="AK72" i="18"/>
  <c r="AI72" i="18"/>
  <c r="AG72" i="18"/>
  <c r="AE72" i="18"/>
  <c r="AC72" i="18"/>
  <c r="AA72" i="18"/>
  <c r="Y72" i="18"/>
  <c r="W72" i="18"/>
  <c r="CQ71" i="18"/>
  <c r="CO71" i="18"/>
  <c r="CM71" i="18"/>
  <c r="CK71" i="18"/>
  <c r="CI71" i="18"/>
  <c r="CG71" i="18"/>
  <c r="CE71" i="18"/>
  <c r="CC71" i="18"/>
  <c r="CA71" i="18"/>
  <c r="BY71" i="18"/>
  <c r="BW71" i="18"/>
  <c r="BU71" i="18"/>
  <c r="BS71" i="18"/>
  <c r="BQ71" i="18"/>
  <c r="BO71" i="18"/>
  <c r="BN71" i="18"/>
  <c r="BM71" i="18"/>
  <c r="BL71" i="18"/>
  <c r="BK71" i="18"/>
  <c r="BI71" i="18"/>
  <c r="BH71" i="18"/>
  <c r="BG71" i="18"/>
  <c r="BE71" i="18"/>
  <c r="BC71" i="18"/>
  <c r="BA71" i="18"/>
  <c r="AY71" i="18"/>
  <c r="AW71" i="18"/>
  <c r="AU71" i="18"/>
  <c r="AS71" i="18"/>
  <c r="AQ71" i="18"/>
  <c r="AO71" i="18"/>
  <c r="AM71" i="18"/>
  <c r="AK71" i="18"/>
  <c r="AI71" i="18"/>
  <c r="AG71" i="18"/>
  <c r="AE71" i="18"/>
  <c r="AC71" i="18"/>
  <c r="AA71" i="18"/>
  <c r="Y71" i="18"/>
  <c r="W71" i="18"/>
  <c r="U71" i="18"/>
  <c r="S71" i="18"/>
  <c r="Q71" i="18"/>
  <c r="O71" i="18"/>
  <c r="M71" i="18"/>
  <c r="K71" i="18"/>
  <c r="H71" i="18"/>
  <c r="F71" i="18"/>
  <c r="C71" i="18"/>
  <c r="CQ70" i="18"/>
  <c r="CO70" i="18"/>
  <c r="CM70" i="18"/>
  <c r="CK70" i="18"/>
  <c r="CI70" i="18"/>
  <c r="CG70" i="18"/>
  <c r="CE70" i="18"/>
  <c r="BE70" i="18"/>
  <c r="BC70" i="18"/>
  <c r="BA70" i="18"/>
  <c r="AY70" i="18"/>
  <c r="AW70" i="18"/>
  <c r="AU70" i="18"/>
  <c r="AS70" i="18"/>
  <c r="AQ70" i="18"/>
  <c r="AO70" i="18"/>
  <c r="AM70" i="18"/>
  <c r="AK70" i="18"/>
  <c r="AI70" i="18"/>
  <c r="AG70" i="18"/>
  <c r="AE70" i="18"/>
  <c r="AC70" i="18"/>
  <c r="AA70" i="18"/>
  <c r="Y70" i="18"/>
  <c r="W70" i="18"/>
  <c r="CQ69" i="18"/>
  <c r="CO69" i="18"/>
  <c r="CM69" i="18"/>
  <c r="CK69" i="18"/>
  <c r="CI69" i="18"/>
  <c r="CG69" i="18"/>
  <c r="CE69" i="18"/>
  <c r="CC69" i="18"/>
  <c r="CA69" i="18"/>
  <c r="BY69" i="18"/>
  <c r="BW69" i="18"/>
  <c r="BU69" i="18"/>
  <c r="BS69" i="18"/>
  <c r="BQ69" i="18"/>
  <c r="BO69" i="18"/>
  <c r="BN69" i="18"/>
  <c r="BM69" i="18"/>
  <c r="BL69" i="18"/>
  <c r="BK69" i="18"/>
  <c r="BI69" i="18"/>
  <c r="BH69" i="18"/>
  <c r="BG69" i="18"/>
  <c r="BE69" i="18"/>
  <c r="BC69" i="18"/>
  <c r="BA69" i="18"/>
  <c r="AY69" i="18"/>
  <c r="AW69" i="18"/>
  <c r="AU69" i="18"/>
  <c r="AS69" i="18"/>
  <c r="AQ69" i="18"/>
  <c r="AO69" i="18"/>
  <c r="AM69" i="18"/>
  <c r="AK69" i="18"/>
  <c r="AI69" i="18"/>
  <c r="AG69" i="18"/>
  <c r="AE69" i="18"/>
  <c r="AC69" i="18"/>
  <c r="AA69" i="18"/>
  <c r="Y69" i="18"/>
  <c r="W69" i="18"/>
  <c r="U69" i="18"/>
  <c r="S69" i="18"/>
  <c r="Q69" i="18"/>
  <c r="O69" i="18"/>
  <c r="M69" i="18"/>
  <c r="K69" i="18"/>
  <c r="H69" i="18"/>
  <c r="F69" i="18"/>
  <c r="C69" i="18"/>
  <c r="CQ68" i="18"/>
  <c r="CO68" i="18"/>
  <c r="CM68" i="18"/>
  <c r="CK68" i="18"/>
  <c r="CI68" i="18"/>
  <c r="CG68" i="18"/>
  <c r="CE68" i="18"/>
  <c r="BE68" i="18"/>
  <c r="BC68" i="18"/>
  <c r="BA68" i="18"/>
  <c r="AY68" i="18"/>
  <c r="AW68" i="18"/>
  <c r="AU68" i="18"/>
  <c r="AS68" i="18"/>
  <c r="AQ68" i="18"/>
  <c r="AO68" i="18"/>
  <c r="AM68" i="18"/>
  <c r="AK68" i="18"/>
  <c r="AI68" i="18"/>
  <c r="AG68" i="18"/>
  <c r="AE68" i="18"/>
  <c r="AC68" i="18"/>
  <c r="AA68" i="18"/>
  <c r="Y68" i="18"/>
  <c r="W68" i="18"/>
  <c r="CQ67" i="18"/>
  <c r="CO67" i="18"/>
  <c r="CM67" i="18"/>
  <c r="CK67" i="18"/>
  <c r="CI67" i="18"/>
  <c r="CG67" i="18"/>
  <c r="CE67" i="18"/>
  <c r="CC67" i="18"/>
  <c r="CA67" i="18"/>
  <c r="BY67" i="18"/>
  <c r="BW67" i="18"/>
  <c r="BU67" i="18"/>
  <c r="BS67" i="18"/>
  <c r="BQ67" i="18"/>
  <c r="BO67" i="18"/>
  <c r="BN67" i="18"/>
  <c r="BM67" i="18"/>
  <c r="BL67" i="18"/>
  <c r="BK67" i="18"/>
  <c r="BI67" i="18"/>
  <c r="BH67" i="18"/>
  <c r="BG67" i="18"/>
  <c r="BE67" i="18"/>
  <c r="BC67" i="18"/>
  <c r="BA67" i="18"/>
  <c r="AY67" i="18"/>
  <c r="AW67" i="18"/>
  <c r="AU67" i="18"/>
  <c r="AS67" i="18"/>
  <c r="AQ67" i="18"/>
  <c r="AO67" i="18"/>
  <c r="AM67" i="18"/>
  <c r="AK67" i="18"/>
  <c r="AI67" i="18"/>
  <c r="AG67" i="18"/>
  <c r="AE67" i="18"/>
  <c r="AC67" i="18"/>
  <c r="AA67" i="18"/>
  <c r="Y67" i="18"/>
  <c r="W67" i="18"/>
  <c r="U67" i="18"/>
  <c r="S67" i="18"/>
  <c r="Q67" i="18"/>
  <c r="O67" i="18"/>
  <c r="M67" i="18"/>
  <c r="K67" i="18"/>
  <c r="H67" i="18"/>
  <c r="F67" i="18"/>
  <c r="C67" i="18"/>
  <c r="CQ66" i="18"/>
  <c r="CO66" i="18"/>
  <c r="CM66" i="18"/>
  <c r="CK66" i="18"/>
  <c r="CI66" i="18"/>
  <c r="CG66" i="18"/>
  <c r="CE66" i="18"/>
  <c r="BE66" i="18"/>
  <c r="BC66" i="18"/>
  <c r="BA66" i="18"/>
  <c r="AY66" i="18"/>
  <c r="AW66" i="18"/>
  <c r="AU66" i="18"/>
  <c r="AS66" i="18"/>
  <c r="AQ66" i="18"/>
  <c r="AO66" i="18"/>
  <c r="AM66" i="18"/>
  <c r="AK66" i="18"/>
  <c r="AI66" i="18"/>
  <c r="AG66" i="18"/>
  <c r="AE66" i="18"/>
  <c r="AC66" i="18"/>
  <c r="AA66" i="18"/>
  <c r="Y66" i="18"/>
  <c r="W66" i="18"/>
  <c r="CQ65" i="18"/>
  <c r="CO65" i="18"/>
  <c r="CM65" i="18"/>
  <c r="CK65" i="18"/>
  <c r="CI65" i="18"/>
  <c r="CG65" i="18"/>
  <c r="CE65" i="18"/>
  <c r="CC65" i="18"/>
  <c r="CA65" i="18"/>
  <c r="BY65" i="18"/>
  <c r="BW65" i="18"/>
  <c r="BU65" i="18"/>
  <c r="BS65" i="18"/>
  <c r="BQ65" i="18"/>
  <c r="BO65" i="18"/>
  <c r="BN65" i="18"/>
  <c r="BM65" i="18"/>
  <c r="BL65" i="18"/>
  <c r="BK65" i="18"/>
  <c r="BI65" i="18"/>
  <c r="BH65" i="18"/>
  <c r="BG65" i="18"/>
  <c r="BE65" i="18"/>
  <c r="BC65" i="18"/>
  <c r="BA65" i="18"/>
  <c r="AY65" i="18"/>
  <c r="AW65" i="18"/>
  <c r="AU65" i="18"/>
  <c r="AS65" i="18"/>
  <c r="AQ65" i="18"/>
  <c r="AO65" i="18"/>
  <c r="AM65" i="18"/>
  <c r="AK65" i="18"/>
  <c r="AI65" i="18"/>
  <c r="AG65" i="18"/>
  <c r="AE65" i="18"/>
  <c r="AC65" i="18"/>
  <c r="AA65" i="18"/>
  <c r="Y65" i="18"/>
  <c r="W65" i="18"/>
  <c r="U65" i="18"/>
  <c r="S65" i="18"/>
  <c r="Q65" i="18"/>
  <c r="O65" i="18"/>
  <c r="M65" i="18"/>
  <c r="K65" i="18"/>
  <c r="H65" i="18"/>
  <c r="F65" i="18"/>
  <c r="C65" i="18"/>
  <c r="CQ64" i="18"/>
  <c r="CO64" i="18"/>
  <c r="CM64" i="18"/>
  <c r="CK64" i="18"/>
  <c r="CI64" i="18"/>
  <c r="CG64" i="18"/>
  <c r="CE64" i="18"/>
  <c r="BE64" i="18"/>
  <c r="BC64" i="18"/>
  <c r="BA64" i="18"/>
  <c r="AY64" i="18"/>
  <c r="AW64" i="18"/>
  <c r="AU64" i="18"/>
  <c r="AS64" i="18"/>
  <c r="AQ64" i="18"/>
  <c r="AO64" i="18"/>
  <c r="AM64" i="18"/>
  <c r="AK64" i="18"/>
  <c r="AI64" i="18"/>
  <c r="AG64" i="18"/>
  <c r="AE64" i="18"/>
  <c r="AC64" i="18"/>
  <c r="AA64" i="18"/>
  <c r="Y64" i="18"/>
  <c r="W64" i="18"/>
  <c r="CQ63" i="18"/>
  <c r="CO63" i="18"/>
  <c r="CM63" i="18"/>
  <c r="CK63" i="18"/>
  <c r="CI63" i="18"/>
  <c r="CG63" i="18"/>
  <c r="CE63" i="18"/>
  <c r="CC63" i="18"/>
  <c r="CA63" i="18"/>
  <c r="BY63" i="18"/>
  <c r="BW63" i="18"/>
  <c r="BU63" i="18"/>
  <c r="BS63" i="18"/>
  <c r="BQ63" i="18"/>
  <c r="BO63" i="18"/>
  <c r="BN63" i="18"/>
  <c r="BM63" i="18"/>
  <c r="BL63" i="18"/>
  <c r="BK63" i="18"/>
  <c r="BI63" i="18"/>
  <c r="BH63" i="18"/>
  <c r="BG63" i="18"/>
  <c r="BE63" i="18"/>
  <c r="BC63" i="18"/>
  <c r="BA63" i="18"/>
  <c r="AY63" i="18"/>
  <c r="AW63" i="18"/>
  <c r="AU63" i="18"/>
  <c r="AS63" i="18"/>
  <c r="AQ63" i="18"/>
  <c r="AO63" i="18"/>
  <c r="AM63" i="18"/>
  <c r="AK63" i="18"/>
  <c r="AI63" i="18"/>
  <c r="AG63" i="18"/>
  <c r="AE63" i="18"/>
  <c r="AC63" i="18"/>
  <c r="AA63" i="18"/>
  <c r="Y63" i="18"/>
  <c r="W63" i="18"/>
  <c r="U63" i="18"/>
  <c r="S63" i="18"/>
  <c r="Q63" i="18"/>
  <c r="O63" i="18"/>
  <c r="M63" i="18"/>
  <c r="K63" i="18"/>
  <c r="H63" i="18"/>
  <c r="F63" i="18"/>
  <c r="C63" i="18"/>
  <c r="CQ62" i="18"/>
  <c r="CO62" i="18"/>
  <c r="CM62" i="18"/>
  <c r="CK62" i="18"/>
  <c r="CI62" i="18"/>
  <c r="CG62" i="18"/>
  <c r="CE62" i="18"/>
  <c r="BE62" i="18"/>
  <c r="BC62" i="18"/>
  <c r="BA62" i="18"/>
  <c r="AY62" i="18"/>
  <c r="AW62" i="18"/>
  <c r="AU62" i="18"/>
  <c r="AS62" i="18"/>
  <c r="AQ62" i="18"/>
  <c r="AO62" i="18"/>
  <c r="AM62" i="18"/>
  <c r="AK62" i="18"/>
  <c r="AI62" i="18"/>
  <c r="AG62" i="18"/>
  <c r="AE62" i="18"/>
  <c r="AC62" i="18"/>
  <c r="AA62" i="18"/>
  <c r="Y62" i="18"/>
  <c r="W62" i="18"/>
  <c r="CQ61" i="18"/>
  <c r="CO61" i="18"/>
  <c r="CM61" i="18"/>
  <c r="CK61" i="18"/>
  <c r="CI61" i="18"/>
  <c r="CG61" i="18"/>
  <c r="CE61" i="18"/>
  <c r="CC61" i="18"/>
  <c r="CA61" i="18"/>
  <c r="BY61" i="18"/>
  <c r="BW61" i="18"/>
  <c r="BU61" i="18"/>
  <c r="BS61" i="18"/>
  <c r="BQ61" i="18"/>
  <c r="BO61" i="18"/>
  <c r="BN61" i="18"/>
  <c r="BM61" i="18"/>
  <c r="BL61" i="18"/>
  <c r="BK61" i="18"/>
  <c r="BI61" i="18"/>
  <c r="BH61" i="18"/>
  <c r="BG61" i="18"/>
  <c r="BE61" i="18"/>
  <c r="BC61" i="18"/>
  <c r="BA61" i="18"/>
  <c r="AY61" i="18"/>
  <c r="AW61" i="18"/>
  <c r="AU61" i="18"/>
  <c r="AS61" i="18"/>
  <c r="AQ61" i="18"/>
  <c r="AO61" i="18"/>
  <c r="AM61" i="18"/>
  <c r="AK61" i="18"/>
  <c r="AI61" i="18"/>
  <c r="AG61" i="18"/>
  <c r="AE61" i="18"/>
  <c r="AC61" i="18"/>
  <c r="AA61" i="18"/>
  <c r="Y61" i="18"/>
  <c r="W61" i="18"/>
  <c r="U61" i="18"/>
  <c r="S61" i="18"/>
  <c r="Q61" i="18"/>
  <c r="O61" i="18"/>
  <c r="M61" i="18"/>
  <c r="K61" i="18"/>
  <c r="H61" i="18"/>
  <c r="F61" i="18"/>
  <c r="C61" i="18"/>
  <c r="CQ60" i="18"/>
  <c r="CO60" i="18"/>
  <c r="CM60" i="18"/>
  <c r="CK60" i="18"/>
  <c r="CI60" i="18"/>
  <c r="CG60" i="18"/>
  <c r="CE60" i="18"/>
  <c r="BE60" i="18"/>
  <c r="BC60" i="18"/>
  <c r="BA60" i="18"/>
  <c r="AY60" i="18"/>
  <c r="AW60" i="18"/>
  <c r="AU60" i="18"/>
  <c r="AS60" i="18"/>
  <c r="AQ60" i="18"/>
  <c r="AO60" i="18"/>
  <c r="AM60" i="18"/>
  <c r="AK60" i="18"/>
  <c r="AI60" i="18"/>
  <c r="AG60" i="18"/>
  <c r="AE60" i="18"/>
  <c r="AC60" i="18"/>
  <c r="AA60" i="18"/>
  <c r="Y60" i="18"/>
  <c r="W60" i="18"/>
  <c r="CQ59" i="18"/>
  <c r="CO59" i="18"/>
  <c r="CM59" i="18"/>
  <c r="CK59" i="18"/>
  <c r="CI59" i="18"/>
  <c r="CG59" i="18"/>
  <c r="CE59" i="18"/>
  <c r="CC59" i="18"/>
  <c r="CA59" i="18"/>
  <c r="BY59" i="18"/>
  <c r="BW59" i="18"/>
  <c r="BU59" i="18"/>
  <c r="BS59" i="18"/>
  <c r="BQ59" i="18"/>
  <c r="BO59" i="18"/>
  <c r="BN59" i="18"/>
  <c r="BM59" i="18"/>
  <c r="BL59" i="18"/>
  <c r="BK59" i="18"/>
  <c r="BI59" i="18"/>
  <c r="BH59" i="18"/>
  <c r="BG59" i="18"/>
  <c r="BE59" i="18"/>
  <c r="BC59" i="18"/>
  <c r="BA59" i="18"/>
  <c r="AY59" i="18"/>
  <c r="AW59" i="18"/>
  <c r="AU59" i="18"/>
  <c r="AS59" i="18"/>
  <c r="AQ59" i="18"/>
  <c r="AO59" i="18"/>
  <c r="AM59" i="18"/>
  <c r="AK59" i="18"/>
  <c r="AI59" i="18"/>
  <c r="AG59" i="18"/>
  <c r="AE59" i="18"/>
  <c r="AC59" i="18"/>
  <c r="AA59" i="18"/>
  <c r="Y59" i="18"/>
  <c r="W59" i="18"/>
  <c r="U59" i="18"/>
  <c r="S59" i="18"/>
  <c r="Q59" i="18"/>
  <c r="O59" i="18"/>
  <c r="M59" i="18"/>
  <c r="K59" i="18"/>
  <c r="H59" i="18"/>
  <c r="F59" i="18"/>
  <c r="C59" i="18"/>
  <c r="CQ58" i="18"/>
  <c r="CO58" i="18"/>
  <c r="CM58" i="18"/>
  <c r="CK58" i="18"/>
  <c r="CI58" i="18"/>
  <c r="CG58" i="18"/>
  <c r="CE58" i="18"/>
  <c r="BE58" i="18"/>
  <c r="BC58" i="18"/>
  <c r="BA58" i="18"/>
  <c r="AY58" i="18"/>
  <c r="AW58" i="18"/>
  <c r="AU58" i="18"/>
  <c r="AS58" i="18"/>
  <c r="AQ58" i="18"/>
  <c r="AO58" i="18"/>
  <c r="AM58" i="18"/>
  <c r="AK58" i="18"/>
  <c r="AI58" i="18"/>
  <c r="AG58" i="18"/>
  <c r="AE58" i="18"/>
  <c r="AC58" i="18"/>
  <c r="AA58" i="18"/>
  <c r="Y58" i="18"/>
  <c r="W58" i="18"/>
  <c r="CQ57" i="18"/>
  <c r="CO57" i="18"/>
  <c r="CM57" i="18"/>
  <c r="CK57" i="18"/>
  <c r="CI57" i="18"/>
  <c r="CG57" i="18"/>
  <c r="CE57" i="18"/>
  <c r="CC57" i="18"/>
  <c r="CA57" i="18"/>
  <c r="BY57" i="18"/>
  <c r="BW57" i="18"/>
  <c r="BU57" i="18"/>
  <c r="BS57" i="18"/>
  <c r="BQ57" i="18"/>
  <c r="BO57" i="18"/>
  <c r="BN57" i="18"/>
  <c r="BM57" i="18"/>
  <c r="BL57" i="18"/>
  <c r="BK57" i="18"/>
  <c r="BI57" i="18"/>
  <c r="BH57" i="18"/>
  <c r="BG57" i="18"/>
  <c r="BE57" i="18"/>
  <c r="BC57" i="18"/>
  <c r="BA57" i="18"/>
  <c r="AY57" i="18"/>
  <c r="AW57" i="18"/>
  <c r="AU57" i="18"/>
  <c r="AS57" i="18"/>
  <c r="AQ57" i="18"/>
  <c r="AO57" i="18"/>
  <c r="AM57" i="18"/>
  <c r="AK57" i="18"/>
  <c r="AI57" i="18"/>
  <c r="AG57" i="18"/>
  <c r="AE57" i="18"/>
  <c r="AC57" i="18"/>
  <c r="AA57" i="18"/>
  <c r="Y57" i="18"/>
  <c r="W57" i="18"/>
  <c r="U57" i="18"/>
  <c r="S57" i="18"/>
  <c r="Q57" i="18"/>
  <c r="O57" i="18"/>
  <c r="M57" i="18"/>
  <c r="K57" i="18"/>
  <c r="H57" i="18"/>
  <c r="F57" i="18"/>
  <c r="C57" i="18"/>
  <c r="CQ56" i="18"/>
  <c r="CO56" i="18"/>
  <c r="CM56" i="18"/>
  <c r="CK56" i="18"/>
  <c r="CI56" i="18"/>
  <c r="CG56" i="18"/>
  <c r="CE56" i="18"/>
  <c r="BE56" i="18"/>
  <c r="BC56" i="18"/>
  <c r="BA56" i="18"/>
  <c r="AY56" i="18"/>
  <c r="AW56" i="18"/>
  <c r="AU56" i="18"/>
  <c r="AS56" i="18"/>
  <c r="AQ56" i="18"/>
  <c r="AO56" i="18"/>
  <c r="AM56" i="18"/>
  <c r="AK56" i="18"/>
  <c r="AI56" i="18"/>
  <c r="AG56" i="18"/>
  <c r="AE56" i="18"/>
  <c r="AC56" i="18"/>
  <c r="AA56" i="18"/>
  <c r="Y56" i="18"/>
  <c r="W56" i="18"/>
  <c r="CQ55" i="18"/>
  <c r="CO55" i="18"/>
  <c r="CM55" i="18"/>
  <c r="CK55" i="18"/>
  <c r="CI55" i="18"/>
  <c r="CG55" i="18"/>
  <c r="CE55" i="18"/>
  <c r="CC55" i="18"/>
  <c r="CA55" i="18"/>
  <c r="BY55" i="18"/>
  <c r="BW55" i="18"/>
  <c r="BU55" i="18"/>
  <c r="BS55" i="18"/>
  <c r="BQ55" i="18"/>
  <c r="BO55" i="18"/>
  <c r="BN55" i="18"/>
  <c r="BM55" i="18"/>
  <c r="BL55" i="18"/>
  <c r="BK55" i="18"/>
  <c r="BI55" i="18"/>
  <c r="BH55" i="18"/>
  <c r="BG55" i="18"/>
  <c r="BE55" i="18"/>
  <c r="BC55" i="18"/>
  <c r="BA55" i="18"/>
  <c r="AY55" i="18"/>
  <c r="AW55" i="18"/>
  <c r="AU55" i="18"/>
  <c r="AS55" i="18"/>
  <c r="AQ55" i="18"/>
  <c r="AO55" i="18"/>
  <c r="AM55" i="18"/>
  <c r="AK55" i="18"/>
  <c r="AI55" i="18"/>
  <c r="AG55" i="18"/>
  <c r="AE55" i="18"/>
  <c r="AC55" i="18"/>
  <c r="AA55" i="18"/>
  <c r="Y55" i="18"/>
  <c r="W55" i="18"/>
  <c r="U55" i="18"/>
  <c r="S55" i="18"/>
  <c r="Q55" i="18"/>
  <c r="O55" i="18"/>
  <c r="M55" i="18"/>
  <c r="K55" i="18"/>
  <c r="H55" i="18"/>
  <c r="F55" i="18"/>
  <c r="C55" i="18"/>
  <c r="CQ54" i="18"/>
  <c r="CO54" i="18"/>
  <c r="CM54" i="18"/>
  <c r="CK54" i="18"/>
  <c r="CI54" i="18"/>
  <c r="CG54" i="18"/>
  <c r="CE54" i="18"/>
  <c r="BE54" i="18"/>
  <c r="BC54" i="18"/>
  <c r="BA54" i="18"/>
  <c r="AY54" i="18"/>
  <c r="AW54" i="18"/>
  <c r="AU54" i="18"/>
  <c r="AS54" i="18"/>
  <c r="AQ54" i="18"/>
  <c r="AO54" i="18"/>
  <c r="AM54" i="18"/>
  <c r="AK54" i="18"/>
  <c r="AI54" i="18"/>
  <c r="AG54" i="18"/>
  <c r="AE54" i="18"/>
  <c r="AC54" i="18"/>
  <c r="AA54" i="18"/>
  <c r="Y54" i="18"/>
  <c r="W54" i="18"/>
  <c r="CQ53" i="18"/>
  <c r="CO53" i="18"/>
  <c r="CM53" i="18"/>
  <c r="CK53" i="18"/>
  <c r="CI53" i="18"/>
  <c r="CG53" i="18"/>
  <c r="CE53" i="18"/>
  <c r="CC53" i="18"/>
  <c r="CA53" i="18"/>
  <c r="BY53" i="18"/>
  <c r="BW53" i="18"/>
  <c r="BU53" i="18"/>
  <c r="BS53" i="18"/>
  <c r="BQ53" i="18"/>
  <c r="BO53" i="18"/>
  <c r="BN53" i="18"/>
  <c r="BM53" i="18"/>
  <c r="BL53" i="18"/>
  <c r="BK53" i="18"/>
  <c r="BI53" i="18"/>
  <c r="BH53" i="18"/>
  <c r="BG53" i="18"/>
  <c r="BE53" i="18"/>
  <c r="BC53" i="18"/>
  <c r="BA53" i="18"/>
  <c r="AY53" i="18"/>
  <c r="AW53" i="18"/>
  <c r="AU53" i="18"/>
  <c r="AS53" i="18"/>
  <c r="AQ53" i="18"/>
  <c r="AO53" i="18"/>
  <c r="AM53" i="18"/>
  <c r="AK53" i="18"/>
  <c r="AI53" i="18"/>
  <c r="AG53" i="18"/>
  <c r="AE53" i="18"/>
  <c r="AC53" i="18"/>
  <c r="AA53" i="18"/>
  <c r="Y53" i="18"/>
  <c r="W53" i="18"/>
  <c r="U53" i="18"/>
  <c r="S53" i="18"/>
  <c r="Q53" i="18"/>
  <c r="O53" i="18"/>
  <c r="M53" i="18"/>
  <c r="K53" i="18"/>
  <c r="H53" i="18"/>
  <c r="F53" i="18"/>
  <c r="C53" i="18"/>
  <c r="BN71" i="7"/>
  <c r="BM71" i="7"/>
  <c r="BL71" i="7"/>
  <c r="BK71" i="7"/>
  <c r="BI71" i="7"/>
  <c r="BH71" i="7"/>
  <c r="BG71" i="7"/>
  <c r="BN69" i="7"/>
  <c r="BM69" i="7"/>
  <c r="BL69" i="7"/>
  <c r="BK69" i="7"/>
  <c r="BI69" i="7"/>
  <c r="BH69" i="7"/>
  <c r="BG69" i="7"/>
  <c r="BN67" i="7"/>
  <c r="BM67" i="7"/>
  <c r="BL67" i="7"/>
  <c r="BK67" i="7"/>
  <c r="BI67" i="7"/>
  <c r="BH67" i="7"/>
  <c r="BG67" i="7"/>
  <c r="BN65" i="7"/>
  <c r="BM65" i="7"/>
  <c r="BL65" i="7"/>
  <c r="BK65" i="7"/>
  <c r="BI65" i="7"/>
  <c r="BH65" i="7"/>
  <c r="BG65" i="7"/>
  <c r="BN63" i="7"/>
  <c r="BM63" i="7"/>
  <c r="BL63" i="7"/>
  <c r="BK63" i="7"/>
  <c r="BI63" i="7"/>
  <c r="BH63" i="7"/>
  <c r="BG63" i="7"/>
  <c r="BN61" i="7"/>
  <c r="BM61" i="7"/>
  <c r="BL61" i="7"/>
  <c r="BK61" i="7"/>
  <c r="BI61" i="7"/>
  <c r="BH61" i="7"/>
  <c r="BG61" i="7"/>
  <c r="BN59" i="7"/>
  <c r="BM59" i="7"/>
  <c r="BL59" i="7"/>
  <c r="BK59" i="7"/>
  <c r="BI59" i="7"/>
  <c r="BH59" i="7"/>
  <c r="BG59" i="7"/>
  <c r="BN57" i="7"/>
  <c r="BM57" i="7"/>
  <c r="BL57" i="7"/>
  <c r="BK57" i="7"/>
  <c r="BI57" i="7"/>
  <c r="BH57" i="7"/>
  <c r="BG57" i="7"/>
  <c r="BN55" i="7"/>
  <c r="BM55" i="7"/>
  <c r="BL55" i="7"/>
  <c r="BK55" i="7"/>
  <c r="BI55" i="7"/>
  <c r="BH55" i="7"/>
  <c r="BG55" i="7"/>
  <c r="BN53" i="7"/>
  <c r="BM53" i="7"/>
  <c r="BL53" i="7"/>
  <c r="BK53" i="7"/>
  <c r="BI53" i="7"/>
  <c r="BH53" i="7"/>
  <c r="BG53" i="7"/>
  <c r="U71" i="7"/>
  <c r="S71" i="7"/>
  <c r="Q71" i="7"/>
  <c r="O71" i="7"/>
  <c r="M71" i="7"/>
  <c r="K71" i="7"/>
  <c r="H71" i="7"/>
  <c r="F71" i="7"/>
  <c r="C71" i="7"/>
  <c r="U69" i="7"/>
  <c r="S69" i="7"/>
  <c r="Q69" i="7"/>
  <c r="O69" i="7"/>
  <c r="M69" i="7"/>
  <c r="K69" i="7"/>
  <c r="H69" i="7"/>
  <c r="F69" i="7"/>
  <c r="C69" i="7"/>
  <c r="U67" i="7"/>
  <c r="S67" i="7"/>
  <c r="Q67" i="7"/>
  <c r="O67" i="7"/>
  <c r="M67" i="7"/>
  <c r="K67" i="7"/>
  <c r="H67" i="7"/>
  <c r="F67" i="7"/>
  <c r="C67" i="7"/>
  <c r="U65" i="7"/>
  <c r="S65" i="7"/>
  <c r="Q65" i="7"/>
  <c r="O65" i="7"/>
  <c r="M65" i="7"/>
  <c r="K65" i="7"/>
  <c r="H65" i="7"/>
  <c r="F65" i="7"/>
  <c r="C65" i="7"/>
  <c r="U63" i="7"/>
  <c r="S63" i="7"/>
  <c r="Q63" i="7"/>
  <c r="O63" i="7"/>
  <c r="M63" i="7"/>
  <c r="K63" i="7"/>
  <c r="H63" i="7"/>
  <c r="F63" i="7"/>
  <c r="C63" i="7"/>
  <c r="U61" i="7"/>
  <c r="S61" i="7"/>
  <c r="Q61" i="7"/>
  <c r="O61" i="7"/>
  <c r="M61" i="7"/>
  <c r="K61" i="7"/>
  <c r="H61" i="7"/>
  <c r="F61" i="7"/>
  <c r="C61" i="7"/>
  <c r="U59" i="7"/>
  <c r="S59" i="7"/>
  <c r="Q59" i="7"/>
  <c r="O59" i="7"/>
  <c r="M59" i="7"/>
  <c r="K59" i="7"/>
  <c r="H59" i="7"/>
  <c r="F59" i="7"/>
  <c r="C59" i="7"/>
  <c r="U57" i="7"/>
  <c r="S57" i="7"/>
  <c r="Q57" i="7"/>
  <c r="O57" i="7"/>
  <c r="M57" i="7"/>
  <c r="K57" i="7"/>
  <c r="H57" i="7"/>
  <c r="F57" i="7"/>
  <c r="C57" i="7"/>
  <c r="U55" i="7"/>
  <c r="S55" i="7"/>
  <c r="Q55" i="7"/>
  <c r="O55" i="7"/>
  <c r="M55" i="7"/>
  <c r="K55" i="7"/>
  <c r="H55" i="7"/>
  <c r="F55" i="7"/>
  <c r="C55" i="7"/>
  <c r="U53" i="7"/>
  <c r="S53" i="7"/>
  <c r="Q53" i="7"/>
  <c r="O53" i="7"/>
  <c r="M53" i="7"/>
  <c r="K53" i="7"/>
  <c r="H53" i="7"/>
  <c r="F53" i="7"/>
  <c r="C53" i="7"/>
  <c r="BE48" i="18"/>
  <c r="BC48" i="18"/>
  <c r="BA48" i="18"/>
  <c r="AY48" i="18"/>
  <c r="AW48" i="18"/>
  <c r="AU48" i="18"/>
  <c r="AS48" i="18"/>
  <c r="AQ48" i="18"/>
  <c r="AO48" i="18"/>
  <c r="AM48" i="18"/>
  <c r="AK48" i="18"/>
  <c r="AI48" i="18"/>
  <c r="AG48" i="18"/>
  <c r="AE48" i="18"/>
  <c r="AC48" i="18"/>
  <c r="AA48" i="18"/>
  <c r="Y48" i="18"/>
  <c r="W48" i="18"/>
  <c r="CC47" i="18"/>
  <c r="CA47" i="18"/>
  <c r="BY47" i="18"/>
  <c r="BW47" i="18"/>
  <c r="BU47" i="18"/>
  <c r="BS47" i="18"/>
  <c r="BQ47" i="18"/>
  <c r="BO47" i="18"/>
  <c r="BN47" i="18"/>
  <c r="BM47" i="18"/>
  <c r="BL47" i="18"/>
  <c r="BK47" i="18"/>
  <c r="BI47" i="18"/>
  <c r="BH47" i="18"/>
  <c r="BG47" i="18"/>
  <c r="BE47" i="18"/>
  <c r="BC47" i="18"/>
  <c r="BA47" i="18"/>
  <c r="AY47" i="18"/>
  <c r="AW47" i="18"/>
  <c r="AU47" i="18"/>
  <c r="AS47" i="18"/>
  <c r="AQ47" i="18"/>
  <c r="AO47" i="18"/>
  <c r="AM47" i="18"/>
  <c r="AK47" i="18"/>
  <c r="AI47" i="18"/>
  <c r="AG47" i="18"/>
  <c r="AE47" i="18"/>
  <c r="AC47" i="18"/>
  <c r="AA47" i="18"/>
  <c r="Y47" i="18"/>
  <c r="W47" i="18"/>
  <c r="U47" i="18"/>
  <c r="S47" i="18"/>
  <c r="Q47" i="18"/>
  <c r="O47" i="18"/>
  <c r="M47" i="18"/>
  <c r="K47" i="18"/>
  <c r="H47" i="18"/>
  <c r="F47" i="18"/>
  <c r="C47" i="18"/>
  <c r="BE46" i="18"/>
  <c r="BC46" i="18"/>
  <c r="BA46" i="18"/>
  <c r="AY46" i="18"/>
  <c r="AW46" i="18"/>
  <c r="AU46" i="18"/>
  <c r="AS46" i="18"/>
  <c r="AQ46" i="18"/>
  <c r="AO46" i="18"/>
  <c r="AM46" i="18"/>
  <c r="AK46" i="18"/>
  <c r="AI46" i="18"/>
  <c r="AG46" i="18"/>
  <c r="AE46" i="18"/>
  <c r="AC46" i="18"/>
  <c r="AA46" i="18"/>
  <c r="Y46" i="18"/>
  <c r="W46" i="18"/>
  <c r="CC45" i="18"/>
  <c r="CA45" i="18"/>
  <c r="BY45" i="18"/>
  <c r="BW45" i="18"/>
  <c r="BU45" i="18"/>
  <c r="BS45" i="18"/>
  <c r="BQ45" i="18"/>
  <c r="BO45" i="18"/>
  <c r="BN45" i="18"/>
  <c r="BM45" i="18"/>
  <c r="BL45" i="18"/>
  <c r="BK45" i="18"/>
  <c r="BI45" i="18"/>
  <c r="BH45" i="18"/>
  <c r="BG45" i="18"/>
  <c r="BE45" i="18"/>
  <c r="BC45" i="18"/>
  <c r="BA45" i="18"/>
  <c r="AY45" i="18"/>
  <c r="AW45" i="18"/>
  <c r="AU45" i="18"/>
  <c r="AS45" i="18"/>
  <c r="AQ45" i="18"/>
  <c r="AO45" i="18"/>
  <c r="AM45" i="18"/>
  <c r="AK45" i="18"/>
  <c r="AI45" i="18"/>
  <c r="AG45" i="18"/>
  <c r="AE45" i="18"/>
  <c r="AC45" i="18"/>
  <c r="AA45" i="18"/>
  <c r="Y45" i="18"/>
  <c r="W45" i="18"/>
  <c r="U45" i="18"/>
  <c r="S45" i="18"/>
  <c r="Q45" i="18"/>
  <c r="O45" i="18"/>
  <c r="M45" i="18"/>
  <c r="K45" i="18"/>
  <c r="H45" i="18"/>
  <c r="F45" i="18"/>
  <c r="C45" i="18"/>
  <c r="BE44" i="18"/>
  <c r="BC44" i="18"/>
  <c r="BA44" i="18"/>
  <c r="AY44" i="18"/>
  <c r="AW44" i="18"/>
  <c r="AU44" i="18"/>
  <c r="AS44" i="18"/>
  <c r="AQ44" i="18"/>
  <c r="AO44" i="18"/>
  <c r="AM44" i="18"/>
  <c r="AK44" i="18"/>
  <c r="AI44" i="18"/>
  <c r="AG44" i="18"/>
  <c r="AE44" i="18"/>
  <c r="AC44" i="18"/>
  <c r="AA44" i="18"/>
  <c r="Y44" i="18"/>
  <c r="W44" i="18"/>
  <c r="CC43" i="18"/>
  <c r="CA43" i="18"/>
  <c r="BY43" i="18"/>
  <c r="BW43" i="18"/>
  <c r="BU43" i="18"/>
  <c r="BS43" i="18"/>
  <c r="BQ43" i="18"/>
  <c r="BO43" i="18"/>
  <c r="BN43" i="18"/>
  <c r="BM43" i="18"/>
  <c r="BL43" i="18"/>
  <c r="BK43" i="18"/>
  <c r="BI43" i="18"/>
  <c r="BH43" i="18"/>
  <c r="BG43" i="18"/>
  <c r="BE43" i="18"/>
  <c r="BC43" i="18"/>
  <c r="BA43" i="18"/>
  <c r="AY43" i="18"/>
  <c r="AW43" i="18"/>
  <c r="AU43" i="18"/>
  <c r="AS43" i="18"/>
  <c r="AQ43" i="18"/>
  <c r="AO43" i="18"/>
  <c r="AM43" i="18"/>
  <c r="AK43" i="18"/>
  <c r="AI43" i="18"/>
  <c r="AG43" i="18"/>
  <c r="AE43" i="18"/>
  <c r="AC43" i="18"/>
  <c r="AA43" i="18"/>
  <c r="Y43" i="18"/>
  <c r="W43" i="18"/>
  <c r="U43" i="18"/>
  <c r="S43" i="18"/>
  <c r="Q43" i="18"/>
  <c r="O43" i="18"/>
  <c r="M43" i="18"/>
  <c r="K43" i="18"/>
  <c r="H43" i="18"/>
  <c r="F43" i="18"/>
  <c r="C43" i="18"/>
  <c r="BE42" i="18"/>
  <c r="BC42" i="18"/>
  <c r="BA42" i="18"/>
  <c r="AY42" i="18"/>
  <c r="AW42" i="18"/>
  <c r="AU42" i="18"/>
  <c r="AS42" i="18"/>
  <c r="AQ42" i="18"/>
  <c r="AO42" i="18"/>
  <c r="AM42" i="18"/>
  <c r="AK42" i="18"/>
  <c r="AI42" i="18"/>
  <c r="AG42" i="18"/>
  <c r="AE42" i="18"/>
  <c r="AC42" i="18"/>
  <c r="AA42" i="18"/>
  <c r="Y42" i="18"/>
  <c r="W42" i="18"/>
  <c r="CC41" i="18"/>
  <c r="CA41" i="18"/>
  <c r="BY41" i="18"/>
  <c r="BW41" i="18"/>
  <c r="BU41" i="18"/>
  <c r="BS41" i="18"/>
  <c r="BQ41" i="18"/>
  <c r="BO41" i="18"/>
  <c r="BN41" i="18"/>
  <c r="BM41" i="18"/>
  <c r="BL41" i="18"/>
  <c r="BK41" i="18"/>
  <c r="BI41" i="18"/>
  <c r="BH41" i="18"/>
  <c r="BG41" i="18"/>
  <c r="BE41" i="18"/>
  <c r="BC41" i="18"/>
  <c r="BA41" i="18"/>
  <c r="AY41" i="18"/>
  <c r="AW41" i="18"/>
  <c r="AU41" i="18"/>
  <c r="AS41" i="18"/>
  <c r="AQ41" i="18"/>
  <c r="AO41" i="18"/>
  <c r="AM41" i="18"/>
  <c r="AK41" i="18"/>
  <c r="AI41" i="18"/>
  <c r="AG41" i="18"/>
  <c r="AE41" i="18"/>
  <c r="AC41" i="18"/>
  <c r="AA41" i="18"/>
  <c r="Y41" i="18"/>
  <c r="W41" i="18"/>
  <c r="U41" i="18"/>
  <c r="S41" i="18"/>
  <c r="Q41" i="18"/>
  <c r="O41" i="18"/>
  <c r="M41" i="18"/>
  <c r="K41" i="18"/>
  <c r="H41" i="18"/>
  <c r="F41" i="18"/>
  <c r="C41" i="18"/>
  <c r="BE40" i="18"/>
  <c r="BC40" i="18"/>
  <c r="BA40" i="18"/>
  <c r="AY40" i="18"/>
  <c r="AW40" i="18"/>
  <c r="AU40" i="18"/>
  <c r="AS40" i="18"/>
  <c r="AQ40" i="18"/>
  <c r="AO40" i="18"/>
  <c r="AM40" i="18"/>
  <c r="AK40" i="18"/>
  <c r="AI40" i="18"/>
  <c r="AG40" i="18"/>
  <c r="AE40" i="18"/>
  <c r="AC40" i="18"/>
  <c r="AA40" i="18"/>
  <c r="Y40" i="18"/>
  <c r="W40" i="18"/>
  <c r="CC39" i="18"/>
  <c r="CA39" i="18"/>
  <c r="BY39" i="18"/>
  <c r="BW39" i="18"/>
  <c r="BU39" i="18"/>
  <c r="BS39" i="18"/>
  <c r="BQ39" i="18"/>
  <c r="BO39" i="18"/>
  <c r="BN39" i="18"/>
  <c r="BM39" i="18"/>
  <c r="BL39" i="18"/>
  <c r="BK39" i="18"/>
  <c r="BI39" i="18"/>
  <c r="BH39" i="18"/>
  <c r="BG39" i="18"/>
  <c r="BE39" i="18"/>
  <c r="BC39" i="18"/>
  <c r="BA39" i="18"/>
  <c r="AY39" i="18"/>
  <c r="AW39" i="18"/>
  <c r="AU39" i="18"/>
  <c r="AS39" i="18"/>
  <c r="AQ39" i="18"/>
  <c r="AO39" i="18"/>
  <c r="AM39" i="18"/>
  <c r="AK39" i="18"/>
  <c r="AI39" i="18"/>
  <c r="AG39" i="18"/>
  <c r="AE39" i="18"/>
  <c r="AC39" i="18"/>
  <c r="AA39" i="18"/>
  <c r="Y39" i="18"/>
  <c r="W39" i="18"/>
  <c r="U39" i="18"/>
  <c r="S39" i="18"/>
  <c r="Q39" i="18"/>
  <c r="O39" i="18"/>
  <c r="M39" i="18"/>
  <c r="K39" i="18"/>
  <c r="H39" i="18"/>
  <c r="F39" i="18"/>
  <c r="C39" i="18"/>
  <c r="BN47" i="7"/>
  <c r="BM47" i="7"/>
  <c r="BL47" i="7"/>
  <c r="BK47" i="7"/>
  <c r="BI47" i="7"/>
  <c r="BH47" i="7"/>
  <c r="BG47" i="7"/>
  <c r="BN45" i="7"/>
  <c r="BM45" i="7"/>
  <c r="BL45" i="7"/>
  <c r="BK45" i="7"/>
  <c r="BI45" i="7"/>
  <c r="BH45" i="7"/>
  <c r="BG45" i="7"/>
  <c r="BN43" i="7"/>
  <c r="BM43" i="7"/>
  <c r="BL43" i="7"/>
  <c r="BK43" i="7"/>
  <c r="BI43" i="7"/>
  <c r="BH43" i="7"/>
  <c r="BG43" i="7"/>
  <c r="BN41" i="7"/>
  <c r="BM41" i="7"/>
  <c r="BL41" i="7"/>
  <c r="BK41" i="7"/>
  <c r="BI41" i="7"/>
  <c r="BH41" i="7"/>
  <c r="BG41" i="7"/>
  <c r="BN39" i="7"/>
  <c r="BM39" i="7"/>
  <c r="BL39" i="7"/>
  <c r="BK39" i="7"/>
  <c r="BI39" i="7"/>
  <c r="BH39" i="7"/>
  <c r="BG39" i="7"/>
  <c r="U47" i="7"/>
  <c r="S47" i="7"/>
  <c r="Q47" i="7"/>
  <c r="O47" i="7"/>
  <c r="M47" i="7"/>
  <c r="K47" i="7"/>
  <c r="H47" i="7"/>
  <c r="F47" i="7"/>
  <c r="C47" i="7"/>
  <c r="U45" i="7"/>
  <c r="S45" i="7"/>
  <c r="Q45" i="7"/>
  <c r="O45" i="7"/>
  <c r="M45" i="7"/>
  <c r="K45" i="7"/>
  <c r="H45" i="7"/>
  <c r="F45" i="7"/>
  <c r="C45" i="7"/>
  <c r="U43" i="7"/>
  <c r="S43" i="7"/>
  <c r="Q43" i="7"/>
  <c r="O43" i="7"/>
  <c r="M43" i="7"/>
  <c r="K43" i="7"/>
  <c r="H43" i="7"/>
  <c r="F43" i="7"/>
  <c r="C43" i="7"/>
  <c r="U41" i="7"/>
  <c r="S41" i="7"/>
  <c r="Q41" i="7"/>
  <c r="O41" i="7"/>
  <c r="M41" i="7"/>
  <c r="K41" i="7"/>
  <c r="H41" i="7"/>
  <c r="F41" i="7"/>
  <c r="C41" i="7"/>
  <c r="U39" i="7"/>
  <c r="S39" i="7"/>
  <c r="Q39" i="7"/>
  <c r="O39" i="7"/>
  <c r="M39" i="7"/>
  <c r="K39" i="7"/>
  <c r="H39" i="7"/>
  <c r="F39" i="7"/>
  <c r="C39" i="7"/>
  <c r="W39" i="7"/>
  <c r="Y39" i="7"/>
  <c r="AA39" i="7"/>
  <c r="AC39" i="7"/>
  <c r="AE39" i="7"/>
  <c r="AG39" i="7"/>
  <c r="AI39" i="7"/>
  <c r="AK39" i="7"/>
  <c r="AM39" i="7"/>
  <c r="AO39" i="7"/>
  <c r="AQ39" i="7"/>
  <c r="AS39" i="7"/>
  <c r="AU39" i="7"/>
  <c r="AW39" i="7"/>
  <c r="AY39" i="7"/>
  <c r="BA39" i="7"/>
  <c r="BC39" i="7"/>
  <c r="BE39" i="7"/>
  <c r="BO39" i="7"/>
  <c r="BQ39" i="7"/>
  <c r="BS39" i="7"/>
  <c r="BU39" i="7"/>
  <c r="BW39" i="7"/>
  <c r="BY39" i="7"/>
  <c r="CA39" i="7"/>
  <c r="CC39" i="7"/>
  <c r="W40" i="7"/>
  <c r="Y40" i="7"/>
  <c r="AA40" i="7"/>
  <c r="AC40" i="7"/>
  <c r="AE40" i="7"/>
  <c r="AG40" i="7"/>
  <c r="AI40" i="7"/>
  <c r="AK40" i="7"/>
  <c r="AM40" i="7"/>
  <c r="AO40" i="7"/>
  <c r="AQ40" i="7"/>
  <c r="AS40" i="7"/>
  <c r="AU40" i="7"/>
  <c r="AW40" i="7"/>
  <c r="AY40" i="7"/>
  <c r="BA40" i="7"/>
  <c r="BC40" i="7"/>
  <c r="BE40" i="7"/>
  <c r="W41" i="7"/>
  <c r="Y41" i="7"/>
  <c r="AA41" i="7"/>
  <c r="AC41" i="7"/>
  <c r="AE41" i="7"/>
  <c r="AG41" i="7"/>
  <c r="AI41" i="7"/>
  <c r="AK41" i="7"/>
  <c r="AM41" i="7"/>
  <c r="AO41" i="7"/>
  <c r="AQ41" i="7"/>
  <c r="AS41" i="7"/>
  <c r="AU41" i="7"/>
  <c r="AW41" i="7"/>
  <c r="AY41" i="7"/>
  <c r="BA41" i="7"/>
  <c r="BC41" i="7"/>
  <c r="BE41" i="7"/>
  <c r="BO41" i="7"/>
  <c r="BQ41" i="7"/>
  <c r="BS41" i="7"/>
  <c r="BU41" i="7"/>
  <c r="BW41" i="7"/>
  <c r="BY41" i="7"/>
  <c r="CA41" i="7"/>
  <c r="CC41" i="7"/>
  <c r="W42" i="7"/>
  <c r="Y42" i="7"/>
  <c r="AA42" i="7"/>
  <c r="AC42" i="7"/>
  <c r="AE42" i="7"/>
  <c r="AG42" i="7"/>
  <c r="AI42" i="7"/>
  <c r="AK42" i="7"/>
  <c r="AM42" i="7"/>
  <c r="AO42" i="7"/>
  <c r="AQ42" i="7"/>
  <c r="AS42" i="7"/>
  <c r="AU42" i="7"/>
  <c r="AW42" i="7"/>
  <c r="AY42" i="7"/>
  <c r="BA42" i="7"/>
  <c r="BC42" i="7"/>
  <c r="BE42" i="7"/>
  <c r="W43" i="7"/>
  <c r="Y43" i="7"/>
  <c r="AA43" i="7"/>
  <c r="AC43" i="7"/>
  <c r="AE43" i="7"/>
  <c r="AG43" i="7"/>
  <c r="AI43" i="7"/>
  <c r="AK43" i="7"/>
  <c r="AM43" i="7"/>
  <c r="AO43" i="7"/>
  <c r="AQ43" i="7"/>
  <c r="AS43" i="7"/>
  <c r="AU43" i="7"/>
  <c r="AW43" i="7"/>
  <c r="AY43" i="7"/>
  <c r="BA43" i="7"/>
  <c r="BC43" i="7"/>
  <c r="BE43" i="7"/>
  <c r="BO43" i="7"/>
  <c r="BQ43" i="7"/>
  <c r="BS43" i="7"/>
  <c r="BU43" i="7"/>
  <c r="BW43" i="7"/>
  <c r="BY43" i="7"/>
  <c r="CA43" i="7"/>
  <c r="CC43" i="7"/>
  <c r="W44" i="7"/>
  <c r="Y44" i="7"/>
  <c r="AA44" i="7"/>
  <c r="AC44" i="7"/>
  <c r="AE44" i="7"/>
  <c r="AG44" i="7"/>
  <c r="AI44" i="7"/>
  <c r="AK44" i="7"/>
  <c r="AM44" i="7"/>
  <c r="AO44" i="7"/>
  <c r="AQ44" i="7"/>
  <c r="AS44" i="7"/>
  <c r="AU44" i="7"/>
  <c r="AW44" i="7"/>
  <c r="AY44" i="7"/>
  <c r="BA44" i="7"/>
  <c r="BC44" i="7"/>
  <c r="BE44" i="7"/>
  <c r="W45" i="7"/>
  <c r="Y45" i="7"/>
  <c r="AA45" i="7"/>
  <c r="AC45" i="7"/>
  <c r="AE45" i="7"/>
  <c r="AG45" i="7"/>
  <c r="AI45" i="7"/>
  <c r="AK45" i="7"/>
  <c r="AM45" i="7"/>
  <c r="AO45" i="7"/>
  <c r="AQ45" i="7"/>
  <c r="AS45" i="7"/>
  <c r="AU45" i="7"/>
  <c r="AW45" i="7"/>
  <c r="AY45" i="7"/>
  <c r="BA45" i="7"/>
  <c r="BC45" i="7"/>
  <c r="BE45" i="7"/>
  <c r="BO45" i="7"/>
  <c r="BQ45" i="7"/>
  <c r="BS45" i="7"/>
  <c r="BU45" i="7"/>
  <c r="BW45" i="7"/>
  <c r="BY45" i="7"/>
  <c r="CA45" i="7"/>
  <c r="CC45" i="7"/>
  <c r="W46" i="7"/>
  <c r="Y46" i="7"/>
  <c r="AA46" i="7"/>
  <c r="AC46" i="7"/>
  <c r="AE46" i="7"/>
  <c r="AG46" i="7"/>
  <c r="AI46" i="7"/>
  <c r="AK46" i="7"/>
  <c r="AM46" i="7"/>
  <c r="AO46" i="7"/>
  <c r="AQ46" i="7"/>
  <c r="AS46" i="7"/>
  <c r="AU46" i="7"/>
  <c r="AW46" i="7"/>
  <c r="AY46" i="7"/>
  <c r="BA46" i="7"/>
  <c r="BC46" i="7"/>
  <c r="BE46" i="7"/>
  <c r="W47" i="7"/>
  <c r="Y47" i="7"/>
  <c r="AA47" i="7"/>
  <c r="AC47" i="7"/>
  <c r="AE47" i="7"/>
  <c r="AG47" i="7"/>
  <c r="AI47" i="7"/>
  <c r="AK47" i="7"/>
  <c r="AM47" i="7"/>
  <c r="AO47" i="7"/>
  <c r="AQ47" i="7"/>
  <c r="AS47" i="7"/>
  <c r="AU47" i="7"/>
  <c r="AW47" i="7"/>
  <c r="AY47" i="7"/>
  <c r="BA47" i="7"/>
  <c r="BC47" i="7"/>
  <c r="BE47" i="7"/>
  <c r="BO47" i="7"/>
  <c r="BQ47" i="7"/>
  <c r="BS47" i="7"/>
  <c r="BU47" i="7"/>
  <c r="BW47" i="7"/>
  <c r="BY47" i="7"/>
  <c r="CA47" i="7"/>
  <c r="CC47" i="7"/>
  <c r="W48" i="7"/>
  <c r="Y48" i="7"/>
  <c r="AA48" i="7"/>
  <c r="AC48" i="7"/>
  <c r="AE48" i="7"/>
  <c r="AG48" i="7"/>
  <c r="AI48" i="7"/>
  <c r="AK48" i="7"/>
  <c r="AM48" i="7"/>
  <c r="AO48" i="7"/>
  <c r="AQ48" i="7"/>
  <c r="AS48" i="7"/>
  <c r="AU48" i="7"/>
  <c r="AW48" i="7"/>
  <c r="AY48" i="7"/>
  <c r="BA48" i="7"/>
  <c r="BC48" i="7"/>
  <c r="BE48" i="7"/>
  <c r="BE34" i="18"/>
  <c r="BC34" i="18"/>
  <c r="BA34" i="18"/>
  <c r="AY34" i="18"/>
  <c r="AW34" i="18"/>
  <c r="AU34" i="18"/>
  <c r="AS34" i="18"/>
  <c r="AQ34" i="18"/>
  <c r="AO34" i="18"/>
  <c r="AM34" i="18"/>
  <c r="AK34" i="18"/>
  <c r="AI34" i="18"/>
  <c r="AG34" i="18"/>
  <c r="AE34" i="18"/>
  <c r="AC34" i="18"/>
  <c r="AA34" i="18"/>
  <c r="Y34" i="18"/>
  <c r="W34" i="18"/>
  <c r="CC33" i="18"/>
  <c r="CA33" i="18"/>
  <c r="BY33" i="18"/>
  <c r="BW33" i="18"/>
  <c r="BU33" i="18"/>
  <c r="BS33" i="18"/>
  <c r="BQ33" i="18"/>
  <c r="BO33" i="18"/>
  <c r="BN33" i="18"/>
  <c r="BM33" i="18"/>
  <c r="BL33" i="18"/>
  <c r="BK33" i="18"/>
  <c r="BI33" i="18"/>
  <c r="BH33" i="18"/>
  <c r="BG33" i="18"/>
  <c r="BE33" i="18"/>
  <c r="BC33" i="18"/>
  <c r="BA33" i="18"/>
  <c r="AY33" i="18"/>
  <c r="AW33" i="18"/>
  <c r="AU33" i="18"/>
  <c r="AS33" i="18"/>
  <c r="AQ33" i="18"/>
  <c r="AO33" i="18"/>
  <c r="AM33" i="18"/>
  <c r="AK33" i="18"/>
  <c r="AI33" i="18"/>
  <c r="AG33" i="18"/>
  <c r="AE33" i="18"/>
  <c r="AC33" i="18"/>
  <c r="AA33" i="18"/>
  <c r="Y33" i="18"/>
  <c r="W33" i="18"/>
  <c r="U33" i="18"/>
  <c r="S33" i="18"/>
  <c r="Q33" i="18"/>
  <c r="O33" i="18"/>
  <c r="M33" i="18"/>
  <c r="K33" i="18"/>
  <c r="H33" i="18"/>
  <c r="F33" i="18"/>
  <c r="C33" i="18"/>
  <c r="BE32" i="18"/>
  <c r="BC32" i="18"/>
  <c r="BA32" i="18"/>
  <c r="AY32" i="18"/>
  <c r="AW32" i="18"/>
  <c r="AU32" i="18"/>
  <c r="AS32" i="18"/>
  <c r="AQ32" i="18"/>
  <c r="AO32" i="18"/>
  <c r="AM32" i="18"/>
  <c r="AK32" i="18"/>
  <c r="AI32" i="18"/>
  <c r="AG32" i="18"/>
  <c r="AE32" i="18"/>
  <c r="AC32" i="18"/>
  <c r="AA32" i="18"/>
  <c r="Y32" i="18"/>
  <c r="W32" i="18"/>
  <c r="CC31" i="18"/>
  <c r="CA31" i="18"/>
  <c r="BY31" i="18"/>
  <c r="BW31" i="18"/>
  <c r="BU31" i="18"/>
  <c r="BS31" i="18"/>
  <c r="BQ31" i="18"/>
  <c r="BO31" i="18"/>
  <c r="BN31" i="18"/>
  <c r="BM31" i="18"/>
  <c r="BL31" i="18"/>
  <c r="BK31" i="18"/>
  <c r="BI31" i="18"/>
  <c r="BH31" i="18"/>
  <c r="BG31" i="18"/>
  <c r="BE31" i="18"/>
  <c r="BC31" i="18"/>
  <c r="BA31" i="18"/>
  <c r="AY31" i="18"/>
  <c r="AW31" i="18"/>
  <c r="AU31" i="18"/>
  <c r="AS31" i="18"/>
  <c r="AQ31" i="18"/>
  <c r="AO31" i="18"/>
  <c r="AM31" i="18"/>
  <c r="AK31" i="18"/>
  <c r="AI31" i="18"/>
  <c r="AG31" i="18"/>
  <c r="AE31" i="18"/>
  <c r="AC31" i="18"/>
  <c r="AA31" i="18"/>
  <c r="Y31" i="18"/>
  <c r="W31" i="18"/>
  <c r="U31" i="18"/>
  <c r="S31" i="18"/>
  <c r="Q31" i="18"/>
  <c r="O31" i="18"/>
  <c r="M31" i="18"/>
  <c r="K31" i="18"/>
  <c r="H31" i="18"/>
  <c r="F31" i="18"/>
  <c r="C31" i="18"/>
  <c r="BE30" i="18"/>
  <c r="BC30" i="18"/>
  <c r="BA30" i="18"/>
  <c r="AY30" i="18"/>
  <c r="AW30" i="18"/>
  <c r="AU30" i="18"/>
  <c r="AS30" i="18"/>
  <c r="AQ30" i="18"/>
  <c r="AO30" i="18"/>
  <c r="AM30" i="18"/>
  <c r="AK30" i="18"/>
  <c r="AI30" i="18"/>
  <c r="AG30" i="18"/>
  <c r="AE30" i="18"/>
  <c r="AC30" i="18"/>
  <c r="AA30" i="18"/>
  <c r="Y30" i="18"/>
  <c r="W30" i="18"/>
  <c r="CC29" i="18"/>
  <c r="CA29" i="18"/>
  <c r="BY29" i="18"/>
  <c r="BW29" i="18"/>
  <c r="BU29" i="18"/>
  <c r="BS29" i="18"/>
  <c r="BQ29" i="18"/>
  <c r="BO29" i="18"/>
  <c r="BN29" i="18"/>
  <c r="BM29" i="18"/>
  <c r="BL29" i="18"/>
  <c r="BK29" i="18"/>
  <c r="BI29" i="18"/>
  <c r="BH29" i="18"/>
  <c r="BG29" i="18"/>
  <c r="BE29" i="18"/>
  <c r="BC29" i="18"/>
  <c r="BA29" i="18"/>
  <c r="AY29" i="18"/>
  <c r="AW29" i="18"/>
  <c r="AU29" i="18"/>
  <c r="AS29" i="18"/>
  <c r="AQ29" i="18"/>
  <c r="AO29" i="18"/>
  <c r="AM29" i="18"/>
  <c r="AK29" i="18"/>
  <c r="AI29" i="18"/>
  <c r="AG29" i="18"/>
  <c r="AE29" i="18"/>
  <c r="AC29" i="18"/>
  <c r="AA29" i="18"/>
  <c r="Y29" i="18"/>
  <c r="W29" i="18"/>
  <c r="U29" i="18"/>
  <c r="S29" i="18"/>
  <c r="Q29" i="18"/>
  <c r="O29" i="18"/>
  <c r="M29" i="18"/>
  <c r="K29" i="18"/>
  <c r="H29" i="18"/>
  <c r="F29" i="18"/>
  <c r="C29" i="18"/>
  <c r="BE28" i="18"/>
  <c r="BC28" i="18"/>
  <c r="BA28" i="18"/>
  <c r="AY28" i="18"/>
  <c r="AW28" i="18"/>
  <c r="AU28" i="18"/>
  <c r="AS28" i="18"/>
  <c r="AQ28" i="18"/>
  <c r="AO28" i="18"/>
  <c r="AM28" i="18"/>
  <c r="AK28" i="18"/>
  <c r="AI28" i="18"/>
  <c r="AG28" i="18"/>
  <c r="AE28" i="18"/>
  <c r="AC28" i="18"/>
  <c r="AA28" i="18"/>
  <c r="Y28" i="18"/>
  <c r="W28" i="18"/>
  <c r="CC27" i="18"/>
  <c r="CA27" i="18"/>
  <c r="BY27" i="18"/>
  <c r="BW27" i="18"/>
  <c r="BU27" i="18"/>
  <c r="BS27" i="18"/>
  <c r="BQ27" i="18"/>
  <c r="BO27" i="18"/>
  <c r="BN27" i="18"/>
  <c r="BM27" i="18"/>
  <c r="BL27" i="18"/>
  <c r="BK27" i="18"/>
  <c r="BI27" i="18"/>
  <c r="BH27" i="18"/>
  <c r="BG27" i="18"/>
  <c r="BE27" i="18"/>
  <c r="BC27" i="18"/>
  <c r="BA27" i="18"/>
  <c r="AY27" i="18"/>
  <c r="AW27" i="18"/>
  <c r="AU27" i="18"/>
  <c r="AS27" i="18"/>
  <c r="AQ27" i="18"/>
  <c r="AO27" i="18"/>
  <c r="AM27" i="18"/>
  <c r="AK27" i="18"/>
  <c r="AI27" i="18"/>
  <c r="AG27" i="18"/>
  <c r="AE27" i="18"/>
  <c r="AC27" i="18"/>
  <c r="AA27" i="18"/>
  <c r="Y27" i="18"/>
  <c r="W27" i="18"/>
  <c r="U27" i="18"/>
  <c r="S27" i="18"/>
  <c r="Q27" i="18"/>
  <c r="O27" i="18"/>
  <c r="M27" i="18"/>
  <c r="K27" i="18"/>
  <c r="H27" i="18"/>
  <c r="F27" i="18"/>
  <c r="C27" i="18"/>
  <c r="BE26" i="18"/>
  <c r="BC26" i="18"/>
  <c r="BA26" i="18"/>
  <c r="AY26" i="18"/>
  <c r="AW26" i="18"/>
  <c r="AU26" i="18"/>
  <c r="AS26" i="18"/>
  <c r="AQ26" i="18"/>
  <c r="AO26" i="18"/>
  <c r="AM26" i="18"/>
  <c r="AK26" i="18"/>
  <c r="AI26" i="18"/>
  <c r="AG26" i="18"/>
  <c r="AE26" i="18"/>
  <c r="AC26" i="18"/>
  <c r="AA26" i="18"/>
  <c r="Y26" i="18"/>
  <c r="W26" i="18"/>
  <c r="CC25" i="18"/>
  <c r="CA25" i="18"/>
  <c r="BY25" i="18"/>
  <c r="BW25" i="18"/>
  <c r="BU25" i="18"/>
  <c r="BS25" i="18"/>
  <c r="BQ25" i="18"/>
  <c r="BO25" i="18"/>
  <c r="BN25" i="18"/>
  <c r="BM25" i="18"/>
  <c r="BL25" i="18"/>
  <c r="BK25" i="18"/>
  <c r="BI25" i="18"/>
  <c r="BH25" i="18"/>
  <c r="BG25" i="18"/>
  <c r="BE25" i="18"/>
  <c r="BC25" i="18"/>
  <c r="BA25" i="18"/>
  <c r="AY25" i="18"/>
  <c r="AW25" i="18"/>
  <c r="AU25" i="18"/>
  <c r="AS25" i="18"/>
  <c r="AQ25" i="18"/>
  <c r="AO25" i="18"/>
  <c r="AM25" i="18"/>
  <c r="AK25" i="18"/>
  <c r="AI25" i="18"/>
  <c r="AG25" i="18"/>
  <c r="AE25" i="18"/>
  <c r="AC25" i="18"/>
  <c r="AA25" i="18"/>
  <c r="Y25" i="18"/>
  <c r="W25" i="18"/>
  <c r="U25" i="18"/>
  <c r="S25" i="18"/>
  <c r="Q25" i="18"/>
  <c r="O25" i="18"/>
  <c r="M25" i="18"/>
  <c r="K25" i="18"/>
  <c r="H25" i="18"/>
  <c r="F25" i="18"/>
  <c r="C25" i="18"/>
  <c r="BN33" i="7"/>
  <c r="BM33" i="7"/>
  <c r="BL33" i="7"/>
  <c r="BK33" i="7"/>
  <c r="BI33" i="7"/>
  <c r="BH33" i="7"/>
  <c r="BG33" i="7"/>
  <c r="BN31" i="7"/>
  <c r="BM31" i="7"/>
  <c r="BL31" i="7"/>
  <c r="BK31" i="7"/>
  <c r="BI31" i="7"/>
  <c r="BH31" i="7"/>
  <c r="BG31" i="7"/>
  <c r="BN29" i="7"/>
  <c r="BM29" i="7"/>
  <c r="BL29" i="7"/>
  <c r="BK29" i="7"/>
  <c r="BI29" i="7"/>
  <c r="BH29" i="7"/>
  <c r="BG29" i="7"/>
  <c r="BN27" i="7"/>
  <c r="BM27" i="7"/>
  <c r="BL27" i="7"/>
  <c r="BK27" i="7"/>
  <c r="BI27" i="7"/>
  <c r="BH27" i="7"/>
  <c r="BG27" i="7"/>
  <c r="BN25" i="7"/>
  <c r="BM25" i="7"/>
  <c r="BL25" i="7"/>
  <c r="BK25" i="7"/>
  <c r="BI25" i="7"/>
  <c r="BH25" i="7"/>
  <c r="BG25" i="7"/>
  <c r="U33" i="7"/>
  <c r="S33" i="7"/>
  <c r="Q33" i="7"/>
  <c r="O33" i="7"/>
  <c r="M33" i="7"/>
  <c r="K33" i="7"/>
  <c r="U31" i="7"/>
  <c r="S31" i="7"/>
  <c r="Q31" i="7"/>
  <c r="O31" i="7"/>
  <c r="M31" i="7"/>
  <c r="K31" i="7"/>
  <c r="U29" i="7"/>
  <c r="S29" i="7"/>
  <c r="Q29" i="7"/>
  <c r="O29" i="7"/>
  <c r="M29" i="7"/>
  <c r="K29" i="7"/>
  <c r="U27" i="7"/>
  <c r="S27" i="7"/>
  <c r="Q27" i="7"/>
  <c r="O27" i="7"/>
  <c r="M27" i="7"/>
  <c r="K27" i="7"/>
  <c r="U25" i="7"/>
  <c r="S25" i="7"/>
  <c r="Q25" i="7"/>
  <c r="O25" i="7"/>
  <c r="M25" i="7"/>
  <c r="K25" i="7"/>
  <c r="H33" i="7"/>
  <c r="F33" i="7"/>
  <c r="H31" i="7"/>
  <c r="F31" i="7"/>
  <c r="H29" i="7"/>
  <c r="F29" i="7"/>
  <c r="H27" i="7"/>
  <c r="F27" i="7"/>
  <c r="H25" i="7"/>
  <c r="F25" i="7"/>
  <c r="C33" i="7"/>
  <c r="C31" i="7"/>
  <c r="C29" i="7"/>
  <c r="C27" i="7"/>
  <c r="C25" i="7"/>
  <c r="BE20" i="18"/>
  <c r="BC20" i="18"/>
  <c r="BA20" i="18"/>
  <c r="AY20" i="18"/>
  <c r="AW20" i="18"/>
  <c r="AU20" i="18"/>
  <c r="AS20" i="18"/>
  <c r="AQ20" i="18"/>
  <c r="AO20" i="18"/>
  <c r="AM20" i="18"/>
  <c r="AK20" i="18"/>
  <c r="AI20" i="18"/>
  <c r="AG20" i="18"/>
  <c r="AE20" i="18"/>
  <c r="AC20" i="18"/>
  <c r="AA20" i="18"/>
  <c r="Y20" i="18"/>
  <c r="W20" i="18"/>
  <c r="CC19" i="18"/>
  <c r="CA19" i="18"/>
  <c r="BY19" i="18"/>
  <c r="BW19" i="18"/>
  <c r="BU19" i="18"/>
  <c r="BS19" i="18"/>
  <c r="BQ19" i="18"/>
  <c r="BO19" i="18"/>
  <c r="BN19" i="18"/>
  <c r="BM19" i="18"/>
  <c r="BL19" i="18"/>
  <c r="BK19" i="18"/>
  <c r="BI19" i="18"/>
  <c r="BH19" i="18"/>
  <c r="BG19" i="18"/>
  <c r="BE19" i="18"/>
  <c r="BC19" i="18"/>
  <c r="BA19" i="18"/>
  <c r="AY19" i="18"/>
  <c r="AW19" i="18"/>
  <c r="AU19" i="18"/>
  <c r="AS19" i="18"/>
  <c r="AQ19" i="18"/>
  <c r="AO19" i="18"/>
  <c r="AM19" i="18"/>
  <c r="AK19" i="18"/>
  <c r="AI19" i="18"/>
  <c r="AG19" i="18"/>
  <c r="AE19" i="18"/>
  <c r="AC19" i="18"/>
  <c r="AA19" i="18"/>
  <c r="Y19" i="18"/>
  <c r="W19" i="18"/>
  <c r="U19" i="18"/>
  <c r="S19" i="18"/>
  <c r="Q19" i="18"/>
  <c r="O19" i="18"/>
  <c r="M19" i="18"/>
  <c r="K19" i="18"/>
  <c r="H19" i="18"/>
  <c r="F19" i="18"/>
  <c r="C19" i="18"/>
  <c r="BE18" i="18"/>
  <c r="BC18" i="18"/>
  <c r="BA18" i="18"/>
  <c r="AY18" i="18"/>
  <c r="AW18" i="18"/>
  <c r="AU18" i="18"/>
  <c r="AS18" i="18"/>
  <c r="AQ18" i="18"/>
  <c r="AO18" i="18"/>
  <c r="AM18" i="18"/>
  <c r="AK18" i="18"/>
  <c r="AI18" i="18"/>
  <c r="AG18" i="18"/>
  <c r="AE18" i="18"/>
  <c r="AC18" i="18"/>
  <c r="AA18" i="18"/>
  <c r="Y18" i="18"/>
  <c r="W18" i="18"/>
  <c r="CC17" i="18"/>
  <c r="CA17" i="18"/>
  <c r="BY17" i="18"/>
  <c r="BW17" i="18"/>
  <c r="BU17" i="18"/>
  <c r="BS17" i="18"/>
  <c r="BQ17" i="18"/>
  <c r="BO17" i="18"/>
  <c r="BN17" i="18"/>
  <c r="BM17" i="18"/>
  <c r="BL17" i="18"/>
  <c r="BK17" i="18"/>
  <c r="BI17" i="18"/>
  <c r="BH17" i="18"/>
  <c r="BG17" i="18"/>
  <c r="BE17" i="18"/>
  <c r="BC17" i="18"/>
  <c r="BA17" i="18"/>
  <c r="AY17" i="18"/>
  <c r="AW17" i="18"/>
  <c r="AU17" i="18"/>
  <c r="AS17" i="18"/>
  <c r="AQ17" i="18"/>
  <c r="AO17" i="18"/>
  <c r="AM17" i="18"/>
  <c r="AK17" i="18"/>
  <c r="AI17" i="18"/>
  <c r="AG17" i="18"/>
  <c r="AE17" i="18"/>
  <c r="AC17" i="18"/>
  <c r="AA17" i="18"/>
  <c r="Y17" i="18"/>
  <c r="W17" i="18"/>
  <c r="U17" i="18"/>
  <c r="S17" i="18"/>
  <c r="Q17" i="18"/>
  <c r="O17" i="18"/>
  <c r="M17" i="18"/>
  <c r="K17" i="18"/>
  <c r="H17" i="18"/>
  <c r="F17" i="18"/>
  <c r="C17" i="18"/>
  <c r="BN19" i="7"/>
  <c r="BM19" i="7"/>
  <c r="BL19" i="7"/>
  <c r="BK19" i="7"/>
  <c r="BI19" i="7"/>
  <c r="BH19" i="7"/>
  <c r="BG19" i="7"/>
  <c r="BN17" i="7"/>
  <c r="BM17" i="7"/>
  <c r="BL17" i="7"/>
  <c r="BK17" i="7"/>
  <c r="BH17" i="7"/>
  <c r="BI17" i="7"/>
  <c r="BG17" i="7"/>
  <c r="BJ189" i="13"/>
  <c r="BJ187" i="13"/>
  <c r="BJ195" i="13"/>
  <c r="CC26" i="18" s="1"/>
  <c r="BJ197" i="13"/>
  <c r="CC28" i="18" s="1"/>
  <c r="BJ199" i="13"/>
  <c r="CC30" i="18" s="1"/>
  <c r="BJ201" i="13"/>
  <c r="CC32" i="18" s="1"/>
  <c r="BJ203" i="13"/>
  <c r="CC34" i="18" s="1"/>
  <c r="H19" i="7"/>
  <c r="H17" i="7"/>
  <c r="F19" i="7"/>
  <c r="F17" i="7"/>
  <c r="U19" i="7"/>
  <c r="U17" i="7"/>
  <c r="S19" i="7"/>
  <c r="S17" i="7"/>
  <c r="Q19" i="7"/>
  <c r="Q17" i="7"/>
  <c r="O19" i="7"/>
  <c r="O17" i="7"/>
  <c r="M19" i="7"/>
  <c r="M17" i="7"/>
  <c r="K19" i="7"/>
  <c r="K17" i="7"/>
  <c r="C19" i="7"/>
  <c r="C17" i="7"/>
  <c r="CL73" i="11"/>
  <c r="BG26" i="18" l="1"/>
  <c r="EN26" i="18" s="1"/>
  <c r="BQ26" i="18"/>
  <c r="EX26" i="18" s="1"/>
  <c r="BG28" i="18"/>
  <c r="BY26" i="18"/>
  <c r="FF26" i="18" s="1"/>
  <c r="BQ28" i="18"/>
  <c r="BY28" i="18"/>
  <c r="BG30" i="18"/>
  <c r="BG34" i="18"/>
  <c r="BI26" i="18"/>
  <c r="EP26" i="18" s="1"/>
  <c r="BI28" i="18"/>
  <c r="BI30" i="18"/>
  <c r="BI32" i="18"/>
  <c r="BI34" i="18"/>
  <c r="BG32" i="18"/>
  <c r="BK26" i="18"/>
  <c r="ER26" i="18" s="1"/>
  <c r="BK28" i="18"/>
  <c r="BK30" i="18"/>
  <c r="BK32" i="18"/>
  <c r="BK34" i="18"/>
  <c r="BM26" i="18"/>
  <c r="ET26" i="18" s="1"/>
  <c r="BM28" i="18"/>
  <c r="BM30" i="18"/>
  <c r="BM32" i="18"/>
  <c r="BM34" i="18"/>
  <c r="BO26" i="18"/>
  <c r="EV26" i="18" s="1"/>
  <c r="BO28" i="18"/>
  <c r="BO30" i="18"/>
  <c r="BO32" i="18"/>
  <c r="BO34" i="18"/>
  <c r="BQ30" i="18"/>
  <c r="BQ32" i="18"/>
  <c r="BQ34" i="18"/>
  <c r="BS26" i="18"/>
  <c r="EZ26" i="18" s="1"/>
  <c r="BS28" i="18"/>
  <c r="BS30" i="18"/>
  <c r="BS32" i="18"/>
  <c r="BS34" i="18"/>
  <c r="BU26" i="18"/>
  <c r="FB26" i="18" s="1"/>
  <c r="BU28" i="18"/>
  <c r="BU30" i="18"/>
  <c r="BU32" i="18"/>
  <c r="BU34" i="18"/>
  <c r="BW26" i="18"/>
  <c r="BW28" i="18"/>
  <c r="BW30" i="18"/>
  <c r="BW32" i="18"/>
  <c r="BW34" i="18"/>
  <c r="BY32" i="18"/>
  <c r="BY34" i="18"/>
  <c r="BY30" i="18"/>
  <c r="CA26" i="18"/>
  <c r="FH26" i="18" s="1"/>
  <c r="CA28" i="18"/>
  <c r="CA30" i="18"/>
  <c r="CA32" i="18"/>
  <c r="CA34" i="18"/>
  <c r="FX72" i="18"/>
  <c r="FV72" i="18"/>
  <c r="FT72" i="18"/>
  <c r="FR72" i="18"/>
  <c r="FP72" i="18"/>
  <c r="FN72" i="18"/>
  <c r="FL72" i="18"/>
  <c r="EL72" i="18"/>
  <c r="EJ72" i="18"/>
  <c r="EH72" i="18"/>
  <c r="EF72" i="18"/>
  <c r="ED72" i="18"/>
  <c r="EB72" i="18"/>
  <c r="DZ72" i="18"/>
  <c r="DX72" i="18"/>
  <c r="DV72" i="18"/>
  <c r="DT72" i="18"/>
  <c r="DR72" i="18"/>
  <c r="DP72" i="18"/>
  <c r="DN72" i="18"/>
  <c r="DL72" i="18"/>
  <c r="DJ72" i="18"/>
  <c r="DH72" i="18"/>
  <c r="DF72" i="18"/>
  <c r="DD72" i="18"/>
  <c r="FX71" i="18"/>
  <c r="FV71" i="18"/>
  <c r="FT71" i="18"/>
  <c r="FR71" i="18"/>
  <c r="FP71" i="18"/>
  <c r="FN71" i="18"/>
  <c r="FL71" i="18"/>
  <c r="FJ71" i="18"/>
  <c r="FH71" i="18"/>
  <c r="FF71" i="18"/>
  <c r="FD71" i="18"/>
  <c r="FB71" i="18"/>
  <c r="EZ71" i="18"/>
  <c r="EX71" i="18"/>
  <c r="EV71" i="18"/>
  <c r="EL71" i="18"/>
  <c r="EJ71" i="18"/>
  <c r="EH71" i="18"/>
  <c r="EF71" i="18"/>
  <c r="ED71" i="18"/>
  <c r="EB71" i="18"/>
  <c r="DZ71" i="18"/>
  <c r="DX71" i="18"/>
  <c r="DV71" i="18"/>
  <c r="DT71" i="18"/>
  <c r="DR71" i="18"/>
  <c r="DP71" i="18"/>
  <c r="DN71" i="18"/>
  <c r="DL71" i="18"/>
  <c r="DJ71" i="18"/>
  <c r="DH71" i="18"/>
  <c r="DF71" i="18"/>
  <c r="DD71" i="18"/>
  <c r="FX70" i="18"/>
  <c r="FV70" i="18"/>
  <c r="FT70" i="18"/>
  <c r="FR70" i="18"/>
  <c r="FP70" i="18"/>
  <c r="FN70" i="18"/>
  <c r="FL70" i="18"/>
  <c r="EL70" i="18"/>
  <c r="EJ70" i="18"/>
  <c r="EH70" i="18"/>
  <c r="EF70" i="18"/>
  <c r="ED70" i="18"/>
  <c r="EB70" i="18"/>
  <c r="DZ70" i="18"/>
  <c r="DX70" i="18"/>
  <c r="DV70" i="18"/>
  <c r="DT70" i="18"/>
  <c r="DR70" i="18"/>
  <c r="DP70" i="18"/>
  <c r="DN70" i="18"/>
  <c r="DL70" i="18"/>
  <c r="DJ70" i="18"/>
  <c r="DH70" i="18"/>
  <c r="DF70" i="18"/>
  <c r="DD70" i="18"/>
  <c r="FX69" i="18"/>
  <c r="FV69" i="18"/>
  <c r="FT69" i="18"/>
  <c r="FR69" i="18"/>
  <c r="FP69" i="18"/>
  <c r="FN69" i="18"/>
  <c r="FL69" i="18"/>
  <c r="FJ69" i="18"/>
  <c r="FH69" i="18"/>
  <c r="FF69" i="18"/>
  <c r="FD69" i="18"/>
  <c r="FB69" i="18"/>
  <c r="EZ69" i="18"/>
  <c r="EX69" i="18"/>
  <c r="EV69" i="18"/>
  <c r="EL69" i="18"/>
  <c r="EJ69" i="18"/>
  <c r="EH69" i="18"/>
  <c r="EF69" i="18"/>
  <c r="ED69" i="18"/>
  <c r="EB69" i="18"/>
  <c r="DZ69" i="18"/>
  <c r="DX69" i="18"/>
  <c r="DV69" i="18"/>
  <c r="DT69" i="18"/>
  <c r="DR69" i="18"/>
  <c r="DP69" i="18"/>
  <c r="DN69" i="18"/>
  <c r="DL69" i="18"/>
  <c r="DJ69" i="18"/>
  <c r="DH69" i="18"/>
  <c r="DF69" i="18"/>
  <c r="DD69" i="18"/>
  <c r="FX68" i="18"/>
  <c r="FV68" i="18"/>
  <c r="FT68" i="18"/>
  <c r="FR68" i="18"/>
  <c r="FP68" i="18"/>
  <c r="FN68" i="18"/>
  <c r="FL68" i="18"/>
  <c r="EL68" i="18"/>
  <c r="EJ68" i="18"/>
  <c r="EH68" i="18"/>
  <c r="EF68" i="18"/>
  <c r="ED68" i="18"/>
  <c r="EB68" i="18"/>
  <c r="DZ68" i="18"/>
  <c r="DX68" i="18"/>
  <c r="DV68" i="18"/>
  <c r="DT68" i="18"/>
  <c r="DR68" i="18"/>
  <c r="DP68" i="18"/>
  <c r="DN68" i="18"/>
  <c r="DL68" i="18"/>
  <c r="DJ68" i="18"/>
  <c r="DH68" i="18"/>
  <c r="DF68" i="18"/>
  <c r="DD68" i="18"/>
  <c r="FX67" i="18"/>
  <c r="FV67" i="18"/>
  <c r="FT67" i="18"/>
  <c r="FR67" i="18"/>
  <c r="FP67" i="18"/>
  <c r="FN67" i="18"/>
  <c r="FL67" i="18"/>
  <c r="FJ67" i="18"/>
  <c r="FH67" i="18"/>
  <c r="FF67" i="18"/>
  <c r="FD67" i="18"/>
  <c r="FB67" i="18"/>
  <c r="EZ67" i="18"/>
  <c r="EX67" i="18"/>
  <c r="EV67" i="18"/>
  <c r="EL67" i="18"/>
  <c r="EJ67" i="18"/>
  <c r="EH67" i="18"/>
  <c r="EF67" i="18"/>
  <c r="ED67" i="18"/>
  <c r="EB67" i="18"/>
  <c r="DZ67" i="18"/>
  <c r="DX67" i="18"/>
  <c r="DV67" i="18"/>
  <c r="DT67" i="18"/>
  <c r="DR67" i="18"/>
  <c r="DP67" i="18"/>
  <c r="DN67" i="18"/>
  <c r="DL67" i="18"/>
  <c r="DJ67" i="18"/>
  <c r="DH67" i="18"/>
  <c r="DF67" i="18"/>
  <c r="DD67" i="18"/>
  <c r="FX66" i="18"/>
  <c r="FV66" i="18"/>
  <c r="FT66" i="18"/>
  <c r="FR66" i="18"/>
  <c r="FP66" i="18"/>
  <c r="FN66" i="18"/>
  <c r="FL66" i="18"/>
  <c r="EL66" i="18"/>
  <c r="EJ66" i="18"/>
  <c r="EH66" i="18"/>
  <c r="EF66" i="18"/>
  <c r="ED66" i="18"/>
  <c r="EB66" i="18"/>
  <c r="DZ66" i="18"/>
  <c r="DX66" i="18"/>
  <c r="DV66" i="18"/>
  <c r="DT66" i="18"/>
  <c r="DR66" i="18"/>
  <c r="DP66" i="18"/>
  <c r="DN66" i="18"/>
  <c r="DL66" i="18"/>
  <c r="DJ66" i="18"/>
  <c r="DH66" i="18"/>
  <c r="DF66" i="18"/>
  <c r="DD66" i="18"/>
  <c r="FX65" i="18"/>
  <c r="FV65" i="18"/>
  <c r="FT65" i="18"/>
  <c r="FR65" i="18"/>
  <c r="FP65" i="18"/>
  <c r="FN65" i="18"/>
  <c r="FL65" i="18"/>
  <c r="FJ65" i="18"/>
  <c r="FH65" i="18"/>
  <c r="FF65" i="18"/>
  <c r="FD65" i="18"/>
  <c r="FB65" i="18"/>
  <c r="EZ65" i="18"/>
  <c r="EX65" i="18"/>
  <c r="EV65" i="18"/>
  <c r="EL65" i="18"/>
  <c r="EJ65" i="18"/>
  <c r="EH65" i="18"/>
  <c r="EF65" i="18"/>
  <c r="ED65" i="18"/>
  <c r="EB65" i="18"/>
  <c r="DZ65" i="18"/>
  <c r="DX65" i="18"/>
  <c r="DV65" i="18"/>
  <c r="DT65" i="18"/>
  <c r="DR65" i="18"/>
  <c r="DP65" i="18"/>
  <c r="DN65" i="18"/>
  <c r="DL65" i="18"/>
  <c r="DJ65" i="18"/>
  <c r="DH65" i="18"/>
  <c r="DF65" i="18"/>
  <c r="DD65" i="18"/>
  <c r="FX64" i="18"/>
  <c r="FV64" i="18"/>
  <c r="FT64" i="18"/>
  <c r="FR64" i="18"/>
  <c r="FP64" i="18"/>
  <c r="FN64" i="18"/>
  <c r="FL64" i="18"/>
  <c r="EL64" i="18"/>
  <c r="EJ64" i="18"/>
  <c r="EH64" i="18"/>
  <c r="EF64" i="18"/>
  <c r="ED64" i="18"/>
  <c r="EB64" i="18"/>
  <c r="DZ64" i="18"/>
  <c r="DX64" i="18"/>
  <c r="DV64" i="18"/>
  <c r="DT64" i="18"/>
  <c r="DR64" i="18"/>
  <c r="DP64" i="18"/>
  <c r="DN64" i="18"/>
  <c r="DL64" i="18"/>
  <c r="DJ64" i="18"/>
  <c r="DH64" i="18"/>
  <c r="DF64" i="18"/>
  <c r="DD64" i="18"/>
  <c r="FX63" i="18"/>
  <c r="FV63" i="18"/>
  <c r="FT63" i="18"/>
  <c r="FR63" i="18"/>
  <c r="FP63" i="18"/>
  <c r="FN63" i="18"/>
  <c r="FL63" i="18"/>
  <c r="FJ63" i="18"/>
  <c r="FH63" i="18"/>
  <c r="FF63" i="18"/>
  <c r="FD63" i="18"/>
  <c r="FB63" i="18"/>
  <c r="EZ63" i="18"/>
  <c r="EX63" i="18"/>
  <c r="EV63" i="18"/>
  <c r="EL63" i="18"/>
  <c r="EJ63" i="18"/>
  <c r="EH63" i="18"/>
  <c r="EF63" i="18"/>
  <c r="ED63" i="18"/>
  <c r="EB63" i="18"/>
  <c r="DZ63" i="18"/>
  <c r="DX63" i="18"/>
  <c r="DV63" i="18"/>
  <c r="DT63" i="18"/>
  <c r="DR63" i="18"/>
  <c r="DP63" i="18"/>
  <c r="DN63" i="18"/>
  <c r="DL63" i="18"/>
  <c r="DJ63" i="18"/>
  <c r="DH63" i="18"/>
  <c r="DF63" i="18"/>
  <c r="DD63" i="18"/>
  <c r="FX62" i="18"/>
  <c r="FV62" i="18"/>
  <c r="FT62" i="18"/>
  <c r="FR62" i="18"/>
  <c r="FP62" i="18"/>
  <c r="FN62" i="18"/>
  <c r="FL62" i="18"/>
  <c r="EL62" i="18"/>
  <c r="EJ62" i="18"/>
  <c r="EH62" i="18"/>
  <c r="EF62" i="18"/>
  <c r="ED62" i="18"/>
  <c r="EB62" i="18"/>
  <c r="DZ62" i="18"/>
  <c r="DX62" i="18"/>
  <c r="DV62" i="18"/>
  <c r="DT62" i="18"/>
  <c r="DR62" i="18"/>
  <c r="DP62" i="18"/>
  <c r="DN62" i="18"/>
  <c r="DL62" i="18"/>
  <c r="DJ62" i="18"/>
  <c r="DH62" i="18"/>
  <c r="DF62" i="18"/>
  <c r="DD62" i="18"/>
  <c r="FX61" i="18"/>
  <c r="FV61" i="18"/>
  <c r="FT61" i="18"/>
  <c r="FR61" i="18"/>
  <c r="FP61" i="18"/>
  <c r="FN61" i="18"/>
  <c r="FL61" i="18"/>
  <c r="FJ61" i="18"/>
  <c r="FH61" i="18"/>
  <c r="FF61" i="18"/>
  <c r="FD61" i="18"/>
  <c r="FB61" i="18"/>
  <c r="EZ61" i="18"/>
  <c r="EX61" i="18"/>
  <c r="EV61" i="18"/>
  <c r="EL61" i="18"/>
  <c r="EJ61" i="18"/>
  <c r="EH61" i="18"/>
  <c r="EF61" i="18"/>
  <c r="ED61" i="18"/>
  <c r="EB61" i="18"/>
  <c r="DZ61" i="18"/>
  <c r="DX61" i="18"/>
  <c r="DV61" i="18"/>
  <c r="DT61" i="18"/>
  <c r="DR61" i="18"/>
  <c r="DP61" i="18"/>
  <c r="DN61" i="18"/>
  <c r="DL61" i="18"/>
  <c r="DJ61" i="18"/>
  <c r="DH61" i="18"/>
  <c r="DF61" i="18"/>
  <c r="DD61" i="18"/>
  <c r="FX60" i="18"/>
  <c r="FV60" i="18"/>
  <c r="FT60" i="18"/>
  <c r="FR60" i="18"/>
  <c r="FP60" i="18"/>
  <c r="FN60" i="18"/>
  <c r="FL60" i="18"/>
  <c r="EL60" i="18"/>
  <c r="EJ60" i="18"/>
  <c r="EH60" i="18"/>
  <c r="EF60" i="18"/>
  <c r="ED60" i="18"/>
  <c r="EB60" i="18"/>
  <c r="DZ60" i="18"/>
  <c r="DX60" i="18"/>
  <c r="DV60" i="18"/>
  <c r="DT60" i="18"/>
  <c r="DR60" i="18"/>
  <c r="DP60" i="18"/>
  <c r="DN60" i="18"/>
  <c r="DL60" i="18"/>
  <c r="DJ60" i="18"/>
  <c r="DH60" i="18"/>
  <c r="DF60" i="18"/>
  <c r="DD60" i="18"/>
  <c r="FX59" i="18"/>
  <c r="FV59" i="18"/>
  <c r="FT59" i="18"/>
  <c r="FR59" i="18"/>
  <c r="FP59" i="18"/>
  <c r="FN59" i="18"/>
  <c r="FL59" i="18"/>
  <c r="FJ59" i="18"/>
  <c r="FH59" i="18"/>
  <c r="FF59" i="18"/>
  <c r="FD59" i="18"/>
  <c r="FB59" i="18"/>
  <c r="EZ59" i="18"/>
  <c r="EX59" i="18"/>
  <c r="EV59" i="18"/>
  <c r="EL59" i="18"/>
  <c r="EJ59" i="18"/>
  <c r="EH59" i="18"/>
  <c r="EF59" i="18"/>
  <c r="ED59" i="18"/>
  <c r="EB59" i="18"/>
  <c r="DZ59" i="18"/>
  <c r="DX59" i="18"/>
  <c r="DV59" i="18"/>
  <c r="DT59" i="18"/>
  <c r="DR59" i="18"/>
  <c r="DP59" i="18"/>
  <c r="DN59" i="18"/>
  <c r="DL59" i="18"/>
  <c r="DJ59" i="18"/>
  <c r="DH59" i="18"/>
  <c r="DF59" i="18"/>
  <c r="DD59" i="18"/>
  <c r="FX58" i="18"/>
  <c r="FV58" i="18"/>
  <c r="FT58" i="18"/>
  <c r="FR58" i="18"/>
  <c r="FP58" i="18"/>
  <c r="FN58" i="18"/>
  <c r="FL58" i="18"/>
  <c r="EL58" i="18"/>
  <c r="EJ58" i="18"/>
  <c r="EH58" i="18"/>
  <c r="EF58" i="18"/>
  <c r="ED58" i="18"/>
  <c r="EB58" i="18"/>
  <c r="DZ58" i="18"/>
  <c r="DX58" i="18"/>
  <c r="DV58" i="18"/>
  <c r="DT58" i="18"/>
  <c r="DR58" i="18"/>
  <c r="DP58" i="18"/>
  <c r="DN58" i="18"/>
  <c r="DL58" i="18"/>
  <c r="DJ58" i="18"/>
  <c r="DH58" i="18"/>
  <c r="DF58" i="18"/>
  <c r="DD58" i="18"/>
  <c r="FX57" i="18"/>
  <c r="FV57" i="18"/>
  <c r="FT57" i="18"/>
  <c r="FR57" i="18"/>
  <c r="FP57" i="18"/>
  <c r="FN57" i="18"/>
  <c r="FL57" i="18"/>
  <c r="FJ57" i="18"/>
  <c r="FH57" i="18"/>
  <c r="FF57" i="18"/>
  <c r="FD57" i="18"/>
  <c r="FB57" i="18"/>
  <c r="EZ57" i="18"/>
  <c r="EX57" i="18"/>
  <c r="EV57" i="18"/>
  <c r="EL57" i="18"/>
  <c r="EJ57" i="18"/>
  <c r="EH57" i="18"/>
  <c r="EF57" i="18"/>
  <c r="ED57" i="18"/>
  <c r="EB57" i="18"/>
  <c r="DZ57" i="18"/>
  <c r="DX57" i="18"/>
  <c r="DV57" i="18"/>
  <c r="DT57" i="18"/>
  <c r="DR57" i="18"/>
  <c r="DP57" i="18"/>
  <c r="DN57" i="18"/>
  <c r="DL57" i="18"/>
  <c r="DJ57" i="18"/>
  <c r="DH57" i="18"/>
  <c r="DF57" i="18"/>
  <c r="DD57" i="18"/>
  <c r="FX56" i="18"/>
  <c r="FV56" i="18"/>
  <c r="FT56" i="18"/>
  <c r="FR56" i="18"/>
  <c r="FP56" i="18"/>
  <c r="FN56" i="18"/>
  <c r="FL56" i="18"/>
  <c r="EL56" i="18"/>
  <c r="EJ56" i="18"/>
  <c r="EH56" i="18"/>
  <c r="EF56" i="18"/>
  <c r="ED56" i="18"/>
  <c r="EB56" i="18"/>
  <c r="DZ56" i="18"/>
  <c r="DX56" i="18"/>
  <c r="DV56" i="18"/>
  <c r="DT56" i="18"/>
  <c r="DR56" i="18"/>
  <c r="DP56" i="18"/>
  <c r="DN56" i="18"/>
  <c r="DL56" i="18"/>
  <c r="DJ56" i="18"/>
  <c r="DH56" i="18"/>
  <c r="DF56" i="18"/>
  <c r="DD56" i="18"/>
  <c r="FX55" i="18"/>
  <c r="FV55" i="18"/>
  <c r="FT55" i="18"/>
  <c r="FR55" i="18"/>
  <c r="FP55" i="18"/>
  <c r="FN55" i="18"/>
  <c r="FL55" i="18"/>
  <c r="FJ55" i="18"/>
  <c r="FH55" i="18"/>
  <c r="FF55" i="18"/>
  <c r="FD55" i="18"/>
  <c r="FB55" i="18"/>
  <c r="EZ55" i="18"/>
  <c r="EX55" i="18"/>
  <c r="EV55" i="18"/>
  <c r="EL55" i="18"/>
  <c r="EJ55" i="18"/>
  <c r="EH55" i="18"/>
  <c r="EF55" i="18"/>
  <c r="ED55" i="18"/>
  <c r="EB55" i="18"/>
  <c r="DZ55" i="18"/>
  <c r="DX55" i="18"/>
  <c r="DV55" i="18"/>
  <c r="DT55" i="18"/>
  <c r="DR55" i="18"/>
  <c r="DP55" i="18"/>
  <c r="DN55" i="18"/>
  <c r="DL55" i="18"/>
  <c r="DJ55" i="18"/>
  <c r="DH55" i="18"/>
  <c r="DF55" i="18"/>
  <c r="DD55" i="18"/>
  <c r="FX54" i="18"/>
  <c r="FV54" i="18"/>
  <c r="FT54" i="18"/>
  <c r="FR54" i="18"/>
  <c r="FP54" i="18"/>
  <c r="FN54" i="18"/>
  <c r="FL54" i="18"/>
  <c r="EL54" i="18"/>
  <c r="EJ54" i="18"/>
  <c r="EH54" i="18"/>
  <c r="EF54" i="18"/>
  <c r="ED54" i="18"/>
  <c r="EB54" i="18"/>
  <c r="DZ54" i="18"/>
  <c r="DX54" i="18"/>
  <c r="DV54" i="18"/>
  <c r="DT54" i="18"/>
  <c r="DR54" i="18"/>
  <c r="DP54" i="18"/>
  <c r="DN54" i="18"/>
  <c r="DL54" i="18"/>
  <c r="DJ54" i="18"/>
  <c r="DH54" i="18"/>
  <c r="DF54" i="18"/>
  <c r="DD54" i="18"/>
  <c r="FX53" i="18"/>
  <c r="FV53" i="18"/>
  <c r="FT53" i="18"/>
  <c r="FR53" i="18"/>
  <c r="FP53" i="18"/>
  <c r="FN53" i="18"/>
  <c r="FL53" i="18"/>
  <c r="FJ53" i="18"/>
  <c r="FH53" i="18"/>
  <c r="FF53" i="18"/>
  <c r="FD53" i="18"/>
  <c r="FB53" i="18"/>
  <c r="EZ53" i="18"/>
  <c r="EX53" i="18"/>
  <c r="EV53" i="18"/>
  <c r="EL53" i="18"/>
  <c r="EJ53" i="18"/>
  <c r="EH53" i="18"/>
  <c r="EF53" i="18"/>
  <c r="ED53" i="18"/>
  <c r="EB53" i="18"/>
  <c r="DZ53" i="18"/>
  <c r="DX53" i="18"/>
  <c r="DV53" i="18"/>
  <c r="DT53" i="18"/>
  <c r="DR53" i="18"/>
  <c r="DP53" i="18"/>
  <c r="DN53" i="18"/>
  <c r="DL53" i="18"/>
  <c r="DJ53" i="18"/>
  <c r="DH53" i="18"/>
  <c r="DF53" i="18"/>
  <c r="DD53" i="18"/>
  <c r="EL48" i="18"/>
  <c r="EJ48" i="18"/>
  <c r="EH48" i="18"/>
  <c r="EF48" i="18"/>
  <c r="ED48" i="18"/>
  <c r="EB48" i="18"/>
  <c r="DZ48" i="18"/>
  <c r="DX48" i="18"/>
  <c r="DV48" i="18"/>
  <c r="DT48" i="18"/>
  <c r="DR48" i="18"/>
  <c r="DP48" i="18"/>
  <c r="DN48" i="18"/>
  <c r="DL48" i="18"/>
  <c r="DJ48" i="18"/>
  <c r="DH48" i="18"/>
  <c r="DF48" i="18"/>
  <c r="DD48" i="18"/>
  <c r="FJ47" i="18"/>
  <c r="FH47" i="18"/>
  <c r="FF47" i="18"/>
  <c r="FD47" i="18"/>
  <c r="FB47" i="18"/>
  <c r="EZ47" i="18"/>
  <c r="EX47" i="18"/>
  <c r="EV47" i="18"/>
  <c r="EL47" i="18"/>
  <c r="EJ47" i="18"/>
  <c r="EH47" i="18"/>
  <c r="EF47" i="18"/>
  <c r="ED47" i="18"/>
  <c r="EB47" i="18"/>
  <c r="DZ47" i="18"/>
  <c r="DX47" i="18"/>
  <c r="DV47" i="18"/>
  <c r="DT47" i="18"/>
  <c r="DR47" i="18"/>
  <c r="DP47" i="18"/>
  <c r="DN47" i="18"/>
  <c r="DL47" i="18"/>
  <c r="DJ47" i="18"/>
  <c r="DH47" i="18"/>
  <c r="DF47" i="18"/>
  <c r="DD47" i="18"/>
  <c r="EL46" i="18"/>
  <c r="EJ46" i="18"/>
  <c r="EH46" i="18"/>
  <c r="EF46" i="18"/>
  <c r="ED46" i="18"/>
  <c r="EB46" i="18"/>
  <c r="DZ46" i="18"/>
  <c r="DX46" i="18"/>
  <c r="DV46" i="18"/>
  <c r="DT46" i="18"/>
  <c r="DR46" i="18"/>
  <c r="DP46" i="18"/>
  <c r="DN46" i="18"/>
  <c r="DL46" i="18"/>
  <c r="DJ46" i="18"/>
  <c r="DH46" i="18"/>
  <c r="DF46" i="18"/>
  <c r="DD46" i="18"/>
  <c r="FJ45" i="18"/>
  <c r="FH45" i="18"/>
  <c r="FF45" i="18"/>
  <c r="FD45" i="18"/>
  <c r="FB45" i="18"/>
  <c r="EZ45" i="18"/>
  <c r="EX45" i="18"/>
  <c r="EV45" i="18"/>
  <c r="EL45" i="18"/>
  <c r="EJ45" i="18"/>
  <c r="EH45" i="18"/>
  <c r="EF45" i="18"/>
  <c r="ED45" i="18"/>
  <c r="EB45" i="18"/>
  <c r="DZ45" i="18"/>
  <c r="DX45" i="18"/>
  <c r="DV45" i="18"/>
  <c r="DT45" i="18"/>
  <c r="DR45" i="18"/>
  <c r="DP45" i="18"/>
  <c r="DN45" i="18"/>
  <c r="DL45" i="18"/>
  <c r="DJ45" i="18"/>
  <c r="DH45" i="18"/>
  <c r="DF45" i="18"/>
  <c r="DD45" i="18"/>
  <c r="EL44" i="18"/>
  <c r="EJ44" i="18"/>
  <c r="EH44" i="18"/>
  <c r="EF44" i="18"/>
  <c r="ED44" i="18"/>
  <c r="EB44" i="18"/>
  <c r="DZ44" i="18"/>
  <c r="DX44" i="18"/>
  <c r="DV44" i="18"/>
  <c r="DT44" i="18"/>
  <c r="DR44" i="18"/>
  <c r="DP44" i="18"/>
  <c r="DN44" i="18"/>
  <c r="DL44" i="18"/>
  <c r="DJ44" i="18"/>
  <c r="DH44" i="18"/>
  <c r="DF44" i="18"/>
  <c r="DD44" i="18"/>
  <c r="FJ43" i="18"/>
  <c r="FH43" i="18"/>
  <c r="FF43" i="18"/>
  <c r="FD43" i="18"/>
  <c r="FB43" i="18"/>
  <c r="EZ43" i="18"/>
  <c r="EX43" i="18"/>
  <c r="EV43" i="18"/>
  <c r="EL43" i="18"/>
  <c r="EJ43" i="18"/>
  <c r="EH43" i="18"/>
  <c r="EF43" i="18"/>
  <c r="ED43" i="18"/>
  <c r="EB43" i="18"/>
  <c r="DZ43" i="18"/>
  <c r="DX43" i="18"/>
  <c r="DV43" i="18"/>
  <c r="DT43" i="18"/>
  <c r="DR43" i="18"/>
  <c r="DP43" i="18"/>
  <c r="DN43" i="18"/>
  <c r="DL43" i="18"/>
  <c r="DJ43" i="18"/>
  <c r="DH43" i="18"/>
  <c r="DF43" i="18"/>
  <c r="DD43" i="18"/>
  <c r="EL42" i="18"/>
  <c r="EJ42" i="18"/>
  <c r="EH42" i="18"/>
  <c r="EF42" i="18"/>
  <c r="ED42" i="18"/>
  <c r="EB42" i="18"/>
  <c r="DZ42" i="18"/>
  <c r="DX42" i="18"/>
  <c r="DV42" i="18"/>
  <c r="DT42" i="18"/>
  <c r="DR42" i="18"/>
  <c r="DP42" i="18"/>
  <c r="DN42" i="18"/>
  <c r="DL42" i="18"/>
  <c r="DJ42" i="18"/>
  <c r="DH42" i="18"/>
  <c r="DF42" i="18"/>
  <c r="DD42" i="18"/>
  <c r="FJ41" i="18"/>
  <c r="FH41" i="18"/>
  <c r="FF41" i="18"/>
  <c r="FD41" i="18"/>
  <c r="FB41" i="18"/>
  <c r="EZ41" i="18"/>
  <c r="EX41" i="18"/>
  <c r="EV41" i="18"/>
  <c r="EL41" i="18"/>
  <c r="EJ41" i="18"/>
  <c r="EH41" i="18"/>
  <c r="EF41" i="18"/>
  <c r="ED41" i="18"/>
  <c r="EB41" i="18"/>
  <c r="DZ41" i="18"/>
  <c r="DX41" i="18"/>
  <c r="DV41" i="18"/>
  <c r="DT41" i="18"/>
  <c r="DR41" i="18"/>
  <c r="DP41" i="18"/>
  <c r="DN41" i="18"/>
  <c r="DL41" i="18"/>
  <c r="DJ41" i="18"/>
  <c r="DH41" i="18"/>
  <c r="DF41" i="18"/>
  <c r="DD41" i="18"/>
  <c r="EL40" i="18"/>
  <c r="EJ40" i="18"/>
  <c r="EH40" i="18"/>
  <c r="EF40" i="18"/>
  <c r="ED40" i="18"/>
  <c r="EB40" i="18"/>
  <c r="DZ40" i="18"/>
  <c r="DX40" i="18"/>
  <c r="DV40" i="18"/>
  <c r="DT40" i="18"/>
  <c r="DR40" i="18"/>
  <c r="DP40" i="18"/>
  <c r="DN40" i="18"/>
  <c r="DL40" i="18"/>
  <c r="DJ40" i="18"/>
  <c r="DH40" i="18"/>
  <c r="DF40" i="18"/>
  <c r="DD40" i="18"/>
  <c r="FJ39" i="18"/>
  <c r="FH39" i="18"/>
  <c r="FF39" i="18"/>
  <c r="FD39" i="18"/>
  <c r="FB39" i="18"/>
  <c r="EZ39" i="18"/>
  <c r="EX39" i="18"/>
  <c r="EV39" i="18"/>
  <c r="EL39" i="18"/>
  <c r="EJ39" i="18"/>
  <c r="EH39" i="18"/>
  <c r="EF39" i="18"/>
  <c r="ED39" i="18"/>
  <c r="EB39" i="18"/>
  <c r="DZ39" i="18"/>
  <c r="DX39" i="18"/>
  <c r="DV39" i="18"/>
  <c r="DT39" i="18"/>
  <c r="DR39" i="18"/>
  <c r="DP39" i="18"/>
  <c r="DN39" i="18"/>
  <c r="DL39" i="18"/>
  <c r="DJ39" i="18"/>
  <c r="DH39" i="18"/>
  <c r="DF39" i="18"/>
  <c r="DD39" i="18"/>
  <c r="EL34" i="18"/>
  <c r="EJ34" i="18"/>
  <c r="EH34" i="18"/>
  <c r="EF34" i="18"/>
  <c r="ED34" i="18"/>
  <c r="EB34" i="18"/>
  <c r="DZ34" i="18"/>
  <c r="DX34" i="18"/>
  <c r="DV34" i="18"/>
  <c r="DT34" i="18"/>
  <c r="DR34" i="18"/>
  <c r="DP34" i="18"/>
  <c r="DN34" i="18"/>
  <c r="DL34" i="18"/>
  <c r="DJ34" i="18"/>
  <c r="DH34" i="18"/>
  <c r="DF34" i="18"/>
  <c r="DD34" i="18"/>
  <c r="FJ33" i="18"/>
  <c r="FH33" i="18"/>
  <c r="FF33" i="18"/>
  <c r="FD33" i="18"/>
  <c r="FB33" i="18"/>
  <c r="EZ33" i="18"/>
  <c r="EX33" i="18"/>
  <c r="EV33" i="18"/>
  <c r="EL33" i="18"/>
  <c r="EJ33" i="18"/>
  <c r="EH33" i="18"/>
  <c r="EF33" i="18"/>
  <c r="ED33" i="18"/>
  <c r="EB33" i="18"/>
  <c r="DZ33" i="18"/>
  <c r="DX33" i="18"/>
  <c r="DV33" i="18"/>
  <c r="DT33" i="18"/>
  <c r="DR33" i="18"/>
  <c r="DP33" i="18"/>
  <c r="DN33" i="18"/>
  <c r="DL33" i="18"/>
  <c r="DJ33" i="18"/>
  <c r="DH33" i="18"/>
  <c r="DF33" i="18"/>
  <c r="DD33" i="18"/>
  <c r="EL32" i="18"/>
  <c r="EJ32" i="18"/>
  <c r="EH32" i="18"/>
  <c r="EF32" i="18"/>
  <c r="ED32" i="18"/>
  <c r="EB32" i="18"/>
  <c r="DZ32" i="18"/>
  <c r="DX32" i="18"/>
  <c r="DV32" i="18"/>
  <c r="DT32" i="18"/>
  <c r="DR32" i="18"/>
  <c r="DP32" i="18"/>
  <c r="DN32" i="18"/>
  <c r="DL32" i="18"/>
  <c r="DJ32" i="18"/>
  <c r="DH32" i="18"/>
  <c r="DF32" i="18"/>
  <c r="DD32" i="18"/>
  <c r="FJ31" i="18"/>
  <c r="FH31" i="18"/>
  <c r="FF31" i="18"/>
  <c r="FD31" i="18"/>
  <c r="FB31" i="18"/>
  <c r="EZ31" i="18"/>
  <c r="EX31" i="18"/>
  <c r="EV31" i="18"/>
  <c r="EL31" i="18"/>
  <c r="EJ31" i="18"/>
  <c r="EH31" i="18"/>
  <c r="EF31" i="18"/>
  <c r="ED31" i="18"/>
  <c r="EB31" i="18"/>
  <c r="DZ31" i="18"/>
  <c r="DX31" i="18"/>
  <c r="DV31" i="18"/>
  <c r="DT31" i="18"/>
  <c r="DR31" i="18"/>
  <c r="DP31" i="18"/>
  <c r="DN31" i="18"/>
  <c r="DL31" i="18"/>
  <c r="DJ31" i="18"/>
  <c r="DH31" i="18"/>
  <c r="DF31" i="18"/>
  <c r="DD31" i="18"/>
  <c r="EL30" i="18"/>
  <c r="EJ30" i="18"/>
  <c r="EH30" i="18"/>
  <c r="EF30" i="18"/>
  <c r="ED30" i="18"/>
  <c r="EB30" i="18"/>
  <c r="DZ30" i="18"/>
  <c r="DX30" i="18"/>
  <c r="DV30" i="18"/>
  <c r="DT30" i="18"/>
  <c r="DR30" i="18"/>
  <c r="DP30" i="18"/>
  <c r="DN30" i="18"/>
  <c r="DL30" i="18"/>
  <c r="DJ30" i="18"/>
  <c r="DH30" i="18"/>
  <c r="DF30" i="18"/>
  <c r="DD30" i="18"/>
  <c r="FJ29" i="18"/>
  <c r="FH29" i="18"/>
  <c r="FF29" i="18"/>
  <c r="FD29" i="18"/>
  <c r="FB29" i="18"/>
  <c r="EZ29" i="18"/>
  <c r="EX29" i="18"/>
  <c r="EV29" i="18"/>
  <c r="EL29" i="18"/>
  <c r="EJ29" i="18"/>
  <c r="EH29" i="18"/>
  <c r="EF29" i="18"/>
  <c r="ED29" i="18"/>
  <c r="EB29" i="18"/>
  <c r="DZ29" i="18"/>
  <c r="DX29" i="18"/>
  <c r="DV29" i="18"/>
  <c r="DT29" i="18"/>
  <c r="DR29" i="18"/>
  <c r="DP29" i="18"/>
  <c r="DN29" i="18"/>
  <c r="DL29" i="18"/>
  <c r="DJ29" i="18"/>
  <c r="DH29" i="18"/>
  <c r="DF29" i="18"/>
  <c r="DD29" i="18"/>
  <c r="EL28" i="18"/>
  <c r="EJ28" i="18"/>
  <c r="EH28" i="18"/>
  <c r="EF28" i="18"/>
  <c r="ED28" i="18"/>
  <c r="EB28" i="18"/>
  <c r="DZ28" i="18"/>
  <c r="DX28" i="18"/>
  <c r="DV28" i="18"/>
  <c r="DT28" i="18"/>
  <c r="DR28" i="18"/>
  <c r="DP28" i="18"/>
  <c r="DN28" i="18"/>
  <c r="DL28" i="18"/>
  <c r="DJ28" i="18"/>
  <c r="DH28" i="18"/>
  <c r="DF28" i="18"/>
  <c r="DD28" i="18"/>
  <c r="FJ27" i="18"/>
  <c r="FH27" i="18"/>
  <c r="FF27" i="18"/>
  <c r="FD27" i="18"/>
  <c r="FB27" i="18"/>
  <c r="EZ27" i="18"/>
  <c r="EX27" i="18"/>
  <c r="EV27" i="18"/>
  <c r="EL27" i="18"/>
  <c r="EJ27" i="18"/>
  <c r="EH27" i="18"/>
  <c r="EF27" i="18"/>
  <c r="ED27" i="18"/>
  <c r="EB27" i="18"/>
  <c r="DZ27" i="18"/>
  <c r="DX27" i="18"/>
  <c r="DV27" i="18"/>
  <c r="DT27" i="18"/>
  <c r="DR27" i="18"/>
  <c r="DP27" i="18"/>
  <c r="DN27" i="18"/>
  <c r="DL27" i="18"/>
  <c r="DJ27" i="18"/>
  <c r="DH27" i="18"/>
  <c r="DF27" i="18"/>
  <c r="DD27" i="18"/>
  <c r="FJ26" i="18"/>
  <c r="FD26" i="18"/>
  <c r="EL26" i="18"/>
  <c r="EJ26" i="18"/>
  <c r="EH26" i="18"/>
  <c r="EF26" i="18"/>
  <c r="ED26" i="18"/>
  <c r="EB26" i="18"/>
  <c r="DZ26" i="18"/>
  <c r="DX26" i="18"/>
  <c r="DV26" i="18"/>
  <c r="DT26" i="18"/>
  <c r="DR26" i="18"/>
  <c r="DP26" i="18"/>
  <c r="DN26" i="18"/>
  <c r="DL26" i="18"/>
  <c r="DJ26" i="18"/>
  <c r="DH26" i="18"/>
  <c r="DF26" i="18"/>
  <c r="DD26" i="18"/>
  <c r="FJ25" i="18"/>
  <c r="FH25" i="18"/>
  <c r="FF25" i="18"/>
  <c r="FD25" i="18"/>
  <c r="FB25" i="18"/>
  <c r="EZ25" i="18"/>
  <c r="EX25" i="18"/>
  <c r="EV25" i="18"/>
  <c r="EL25" i="18"/>
  <c r="EJ25" i="18"/>
  <c r="EH25" i="18"/>
  <c r="EF25" i="18"/>
  <c r="ED25" i="18"/>
  <c r="EB25" i="18"/>
  <c r="DZ25" i="18"/>
  <c r="DX25" i="18"/>
  <c r="DV25" i="18"/>
  <c r="DT25" i="18"/>
  <c r="DR25" i="18"/>
  <c r="DP25" i="18"/>
  <c r="DN25" i="18"/>
  <c r="DL25" i="18"/>
  <c r="DJ25" i="18"/>
  <c r="DH25" i="18"/>
  <c r="DF25" i="18"/>
  <c r="DD25" i="18"/>
  <c r="EL20" i="18"/>
  <c r="EJ20" i="18"/>
  <c r="EH20" i="18"/>
  <c r="EF20" i="18"/>
  <c r="ED20" i="18"/>
  <c r="EB20" i="18"/>
  <c r="DZ20" i="18"/>
  <c r="DX20" i="18"/>
  <c r="DV20" i="18"/>
  <c r="DT20" i="18"/>
  <c r="DR20" i="18"/>
  <c r="DP20" i="18"/>
  <c r="DN20" i="18"/>
  <c r="DL20" i="18"/>
  <c r="DJ20" i="18"/>
  <c r="DH20" i="18"/>
  <c r="DF20" i="18"/>
  <c r="DD20" i="18"/>
  <c r="FJ19" i="18"/>
  <c r="FH19" i="18"/>
  <c r="FF19" i="18"/>
  <c r="FD19" i="18"/>
  <c r="FB19" i="18"/>
  <c r="EZ19" i="18"/>
  <c r="EX19" i="18"/>
  <c r="EV19" i="18"/>
  <c r="EL19" i="18"/>
  <c r="EJ19" i="18"/>
  <c r="EH19" i="18"/>
  <c r="EF19" i="18"/>
  <c r="ED19" i="18"/>
  <c r="EB19" i="18"/>
  <c r="DZ19" i="18"/>
  <c r="DX19" i="18"/>
  <c r="DV19" i="18"/>
  <c r="DT19" i="18"/>
  <c r="DR19" i="18"/>
  <c r="DP19" i="18"/>
  <c r="DN19" i="18"/>
  <c r="DL19" i="18"/>
  <c r="DJ19" i="18"/>
  <c r="DH19" i="18"/>
  <c r="DF19" i="18"/>
  <c r="DD19" i="18"/>
  <c r="EL18" i="18"/>
  <c r="EJ18" i="18"/>
  <c r="EH18" i="18"/>
  <c r="EF18" i="18"/>
  <c r="ED18" i="18"/>
  <c r="EB18" i="18"/>
  <c r="DZ18" i="18"/>
  <c r="DX18" i="18"/>
  <c r="DV18" i="18"/>
  <c r="DT18" i="18"/>
  <c r="DR18" i="18"/>
  <c r="DP18" i="18"/>
  <c r="DN18" i="18"/>
  <c r="DL18" i="18"/>
  <c r="DJ18" i="18"/>
  <c r="DH18" i="18"/>
  <c r="DF18" i="18"/>
  <c r="DD18" i="18"/>
  <c r="FJ17" i="18"/>
  <c r="FH17" i="18"/>
  <c r="FF17" i="18"/>
  <c r="FD17" i="18"/>
  <c r="FB17" i="18"/>
  <c r="EZ17" i="18"/>
  <c r="EX17" i="18"/>
  <c r="EV17" i="18"/>
  <c r="EL17" i="18"/>
  <c r="EJ17" i="18"/>
  <c r="EH17" i="18"/>
  <c r="EF17" i="18"/>
  <c r="ED17" i="18"/>
  <c r="EB17" i="18"/>
  <c r="DZ17" i="18"/>
  <c r="DX17" i="18"/>
  <c r="DV17" i="18"/>
  <c r="DT17" i="18"/>
  <c r="DR17" i="18"/>
  <c r="DP17" i="18"/>
  <c r="DN17" i="18"/>
  <c r="DL17" i="18"/>
  <c r="DJ17" i="18"/>
  <c r="DH17" i="18"/>
  <c r="DF17" i="18"/>
  <c r="DD17" i="18"/>
  <c r="W53" i="7" l="1"/>
  <c r="HZ2" i="20" l="1"/>
  <c r="HY2" i="20"/>
  <c r="HX2" i="20"/>
  <c r="HW2" i="20"/>
  <c r="HV2" i="20"/>
  <c r="HU2" i="20"/>
  <c r="HT2" i="20"/>
  <c r="HS2" i="20"/>
  <c r="HR2" i="20"/>
  <c r="HQ2" i="20"/>
  <c r="HP2" i="20"/>
  <c r="HO2" i="20"/>
  <c r="HN2" i="20"/>
  <c r="HM2" i="20"/>
  <c r="MH2" i="20" l="1"/>
  <c r="MD2" i="20"/>
  <c r="LZ2" i="20"/>
  <c r="LV2" i="20"/>
  <c r="LR2" i="20"/>
  <c r="LN2" i="20"/>
  <c r="JV2" i="20"/>
  <c r="JI2" i="20" l="1"/>
  <c r="Q85" i="13" l="1"/>
  <c r="Q73" i="13"/>
  <c r="Q84" i="13"/>
  <c r="Q86" i="13"/>
  <c r="Q89" i="13"/>
  <c r="Q88" i="13"/>
  <c r="Q87" i="13"/>
  <c r="S74" i="13"/>
  <c r="S73" i="13"/>
  <c r="S72" i="13"/>
  <c r="S71" i="13"/>
  <c r="S70" i="13"/>
  <c r="BT2" i="20" l="1"/>
  <c r="BN2" i="20"/>
  <c r="BH2" i="20"/>
  <c r="BB2" i="20"/>
  <c r="AV2" i="20"/>
  <c r="AP2" i="20"/>
  <c r="AJ2" i="20"/>
  <c r="AD2" i="20"/>
  <c r="X2" i="20"/>
  <c r="R2" i="20"/>
  <c r="C2" i="20" l="1"/>
  <c r="SL2" i="20" l="1"/>
  <c r="SK2" i="20"/>
  <c r="SJ2" i="20"/>
  <c r="SG2" i="20"/>
  <c r="SF2" i="20"/>
  <c r="SE2" i="20"/>
  <c r="DZ2" i="20"/>
  <c r="DY2" i="20"/>
  <c r="DX2" i="20"/>
  <c r="EI2" i="20"/>
  <c r="EH2" i="20"/>
  <c r="EG2" i="20"/>
  <c r="ER2" i="20"/>
  <c r="EQ2" i="20"/>
  <c r="EP2" i="20"/>
  <c r="FA2" i="20"/>
  <c r="EZ2" i="20"/>
  <c r="EY2" i="20"/>
  <c r="FJ2" i="20"/>
  <c r="FI2" i="20"/>
  <c r="FH2" i="20"/>
  <c r="FS2" i="20"/>
  <c r="FR2" i="20"/>
  <c r="FQ2" i="20"/>
  <c r="MG2" i="20" l="1"/>
  <c r="MC2" i="20"/>
  <c r="LY2" i="20"/>
  <c r="LU2" i="20"/>
  <c r="LQ2" i="20"/>
  <c r="LM2" i="20"/>
  <c r="LI2" i="20"/>
  <c r="LE2" i="20"/>
  <c r="LA2" i="20"/>
  <c r="KW2" i="20"/>
  <c r="KS2" i="20"/>
  <c r="KO2" i="20"/>
  <c r="KK2" i="20"/>
  <c r="KG2" i="20"/>
  <c r="KC2" i="20"/>
  <c r="JY2" i="20"/>
  <c r="JU2" i="20"/>
  <c r="JQ2" i="20"/>
  <c r="JM2" i="20"/>
  <c r="H52" i="11"/>
  <c r="H53" i="11"/>
  <c r="H54" i="11"/>
  <c r="H55" i="11"/>
  <c r="H56" i="11"/>
  <c r="H57" i="11"/>
  <c r="H58" i="11"/>
  <c r="H59" i="11"/>
  <c r="H60" i="11"/>
  <c r="H61" i="11"/>
  <c r="H62" i="11"/>
  <c r="H63" i="11"/>
  <c r="H64" i="11"/>
  <c r="H65" i="11"/>
  <c r="H66" i="11"/>
  <c r="H67" i="11"/>
  <c r="H68" i="11"/>
  <c r="H69" i="11"/>
  <c r="H70" i="11"/>
  <c r="H51" i="11"/>
  <c r="S49" i="13" l="1"/>
  <c r="SH2" i="20"/>
  <c r="EC2" i="20" l="1"/>
  <c r="EB2" i="20"/>
  <c r="EA2" i="20"/>
  <c r="SD3" i="20"/>
  <c r="SC3" i="20"/>
  <c r="SB3" i="20"/>
  <c r="SA3" i="20"/>
  <c r="RV3" i="20"/>
  <c r="RU3" i="20"/>
  <c r="RT3" i="20"/>
  <c r="RS3" i="20"/>
  <c r="RJ3" i="20"/>
  <c r="PM3" i="20"/>
  <c r="PL3" i="20"/>
  <c r="PA3" i="20"/>
  <c r="OY3" i="20"/>
  <c r="OW3" i="20"/>
  <c r="OU3" i="20"/>
  <c r="OS3" i="20"/>
  <c r="OQ3" i="20"/>
  <c r="OO3" i="20"/>
  <c r="OM3" i="20"/>
  <c r="OK3" i="20"/>
  <c r="OI3" i="20"/>
  <c r="OG3" i="20"/>
  <c r="MJ3" i="20"/>
  <c r="MF3" i="20"/>
  <c r="MB3" i="20"/>
  <c r="LX3" i="20"/>
  <c r="LT3" i="20"/>
  <c r="LP3" i="20"/>
  <c r="LL3" i="20"/>
  <c r="LH3" i="20"/>
  <c r="LD3" i="20"/>
  <c r="KZ3" i="20"/>
  <c r="KV3" i="20"/>
  <c r="KR3" i="20"/>
  <c r="KN3" i="20"/>
  <c r="KJ3" i="20"/>
  <c r="KF3" i="20"/>
  <c r="KB3" i="20"/>
  <c r="JX3" i="20"/>
  <c r="JT3" i="20"/>
  <c r="JP3" i="20"/>
  <c r="JL3" i="20"/>
  <c r="FN3" i="20"/>
  <c r="FE3" i="20"/>
  <c r="EV3" i="20"/>
  <c r="EM3" i="20"/>
  <c r="ED3" i="20"/>
  <c r="DU3" i="20"/>
  <c r="CN3" i="20"/>
  <c r="K3" i="20"/>
  <c r="J3" i="20"/>
  <c r="I3" i="20"/>
  <c r="SL3" i="20"/>
  <c r="SL4" i="20" s="1"/>
  <c r="SK3" i="20"/>
  <c r="SJ3" i="20"/>
  <c r="JH2" i="20"/>
  <c r="JH3" i="20" s="1"/>
  <c r="JG2" i="20"/>
  <c r="JG3" i="20" s="1"/>
  <c r="JF2" i="20"/>
  <c r="JF3" i="20" s="1"/>
  <c r="JE2" i="20"/>
  <c r="JE3" i="20" s="1"/>
  <c r="JD2" i="20"/>
  <c r="JD3" i="20" s="1"/>
  <c r="JC2" i="20"/>
  <c r="JC3" i="20" s="1"/>
  <c r="JB2" i="20"/>
  <c r="JB3" i="20" s="1"/>
  <c r="JA2" i="20"/>
  <c r="JA3" i="20" s="1"/>
  <c r="IZ2" i="20"/>
  <c r="IZ3" i="20" s="1"/>
  <c r="IY2" i="20"/>
  <c r="IY3" i="20" s="1"/>
  <c r="IX2" i="20"/>
  <c r="IX3" i="20" s="1"/>
  <c r="IW2" i="20"/>
  <c r="IW3" i="20" s="1"/>
  <c r="IV2" i="20"/>
  <c r="IV3" i="20" s="1"/>
  <c r="IU2" i="20"/>
  <c r="IU3" i="20" s="1"/>
  <c r="RL2" i="20"/>
  <c r="RL3" i="20" s="1"/>
  <c r="RP2" i="20"/>
  <c r="RP3" i="20" s="1"/>
  <c r="RO2" i="20"/>
  <c r="RO3" i="20" s="1"/>
  <c r="RN2" i="20"/>
  <c r="RN3" i="20" s="1"/>
  <c r="RR2" i="20"/>
  <c r="RR3" i="20" s="1"/>
  <c r="RI2" i="20"/>
  <c r="RI3" i="20" s="1"/>
  <c r="RW2" i="20"/>
  <c r="RW3" i="20" s="1"/>
  <c r="RQ2" i="20"/>
  <c r="RQ3" i="20" s="1"/>
  <c r="RM2" i="20"/>
  <c r="RM3" i="20" s="1"/>
  <c r="RK2" i="20"/>
  <c r="RK3" i="20" s="1"/>
  <c r="RH2" i="20"/>
  <c r="RH3" i="20" s="1"/>
  <c r="SI2" i="20"/>
  <c r="SI3" i="20" s="1"/>
  <c r="SF3" i="20"/>
  <c r="SG3" i="20"/>
  <c r="SE3" i="20"/>
  <c r="RZ2" i="20"/>
  <c r="RZ3" i="20" s="1"/>
  <c r="RY2" i="20"/>
  <c r="RY3" i="20" s="1"/>
  <c r="RX2" i="20"/>
  <c r="RX3" i="20" s="1"/>
  <c r="RG3" i="20"/>
  <c r="RF3" i="20"/>
  <c r="RE3" i="20"/>
  <c r="RD2" i="20"/>
  <c r="RD3" i="20" s="1"/>
  <c r="RC2" i="20"/>
  <c r="RC3" i="20" s="1"/>
  <c r="RB2" i="20"/>
  <c r="RB3" i="20" s="1"/>
  <c r="RA2" i="20"/>
  <c r="RA3" i="20" s="1"/>
  <c r="QZ2" i="20"/>
  <c r="QZ3" i="20" s="1"/>
  <c r="QY2" i="20"/>
  <c r="QY3" i="20" s="1"/>
  <c r="QX2" i="20"/>
  <c r="QX3" i="20" s="1"/>
  <c r="QW2" i="20"/>
  <c r="QW3" i="20" s="1"/>
  <c r="QV2" i="20"/>
  <c r="QV3" i="20" s="1"/>
  <c r="QU2" i="20"/>
  <c r="QU3" i="20" s="1"/>
  <c r="QT2" i="20"/>
  <c r="QT3" i="20" s="1"/>
  <c r="QS2" i="20"/>
  <c r="QS3" i="20" s="1"/>
  <c r="QR2" i="20"/>
  <c r="QR3" i="20" s="1"/>
  <c r="QQ2" i="20"/>
  <c r="QQ3" i="20" s="1"/>
  <c r="QP2" i="20"/>
  <c r="QP3" i="20" s="1"/>
  <c r="QO2" i="20"/>
  <c r="QO3" i="20" s="1"/>
  <c r="QN2" i="20"/>
  <c r="QN3" i="20" s="1"/>
  <c r="QM2" i="20"/>
  <c r="QM3" i="20" s="1"/>
  <c r="QL2" i="20"/>
  <c r="QL3" i="20" s="1"/>
  <c r="QK2" i="20"/>
  <c r="QK3" i="20" s="1"/>
  <c r="QJ2" i="20"/>
  <c r="QJ3" i="20" s="1"/>
  <c r="QI2" i="20"/>
  <c r="QI3" i="20" s="1"/>
  <c r="QH2" i="20"/>
  <c r="QH3" i="20" s="1"/>
  <c r="QG2" i="20"/>
  <c r="QG3" i="20" s="1"/>
  <c r="QF2" i="20"/>
  <c r="QF3" i="20" s="1"/>
  <c r="QE2" i="20"/>
  <c r="QE3" i="20" s="1"/>
  <c r="QD2" i="20"/>
  <c r="QD3" i="20" s="1"/>
  <c r="QC2" i="20"/>
  <c r="QC3" i="20" s="1"/>
  <c r="QB2" i="20"/>
  <c r="QB3" i="20" s="1"/>
  <c r="QA2" i="20"/>
  <c r="QA3" i="20" s="1"/>
  <c r="PZ2" i="20"/>
  <c r="PZ3" i="20" s="1"/>
  <c r="PY2" i="20"/>
  <c r="PY3" i="20" s="1"/>
  <c r="PX2" i="20"/>
  <c r="PX3" i="20" s="1"/>
  <c r="PW2" i="20"/>
  <c r="PW3" i="20" s="1"/>
  <c r="PV2" i="20"/>
  <c r="PV3" i="20" s="1"/>
  <c r="PU2" i="20"/>
  <c r="PU3" i="20" s="1"/>
  <c r="PT2" i="20"/>
  <c r="PT3" i="20" s="1"/>
  <c r="PS2" i="20"/>
  <c r="PS3" i="20" s="1"/>
  <c r="PR2" i="20"/>
  <c r="PR3" i="20" s="1"/>
  <c r="PQ2" i="20"/>
  <c r="PQ3" i="20" s="1"/>
  <c r="PO2" i="20"/>
  <c r="PO3" i="20" s="1"/>
  <c r="PN2" i="20"/>
  <c r="PN3" i="20" s="1"/>
  <c r="PJ2" i="20"/>
  <c r="PJ3" i="20" s="1"/>
  <c r="PH2" i="20"/>
  <c r="PH3" i="20" s="1"/>
  <c r="PG2" i="20"/>
  <c r="PG3" i="20" s="1"/>
  <c r="PF2" i="20"/>
  <c r="PF3" i="20" s="1"/>
  <c r="PE2" i="20"/>
  <c r="PE3" i="20" s="1"/>
  <c r="PD2" i="20"/>
  <c r="PD3" i="20" s="1"/>
  <c r="PC2" i="20"/>
  <c r="PC3" i="20" s="1"/>
  <c r="PB2" i="20"/>
  <c r="PB3" i="20" s="1"/>
  <c r="OZ2" i="20"/>
  <c r="OZ3" i="20" s="1"/>
  <c r="OX2" i="20"/>
  <c r="OX3" i="20" s="1"/>
  <c r="OV2" i="20"/>
  <c r="OV3" i="20" s="1"/>
  <c r="OT2" i="20"/>
  <c r="OT3" i="20" s="1"/>
  <c r="OR2" i="20"/>
  <c r="OR3" i="20" s="1"/>
  <c r="OP2" i="20"/>
  <c r="OP3" i="20" s="1"/>
  <c r="ON2" i="20"/>
  <c r="ON3" i="20" s="1"/>
  <c r="OL2" i="20"/>
  <c r="OL3" i="20" s="1"/>
  <c r="OJ2" i="20"/>
  <c r="OJ3" i="20" s="1"/>
  <c r="OH2" i="20"/>
  <c r="OH3" i="20" s="1"/>
  <c r="OF2" i="20"/>
  <c r="OF3" i="20" s="1"/>
  <c r="OE2" i="20"/>
  <c r="OE3" i="20" s="1"/>
  <c r="OD2" i="20"/>
  <c r="OD3" i="20" s="1"/>
  <c r="OC2" i="20"/>
  <c r="OC3" i="20" s="1"/>
  <c r="OB2" i="20"/>
  <c r="OB3" i="20" s="1"/>
  <c r="OA2" i="20"/>
  <c r="OA3" i="20" s="1"/>
  <c r="NZ2" i="20"/>
  <c r="NZ3" i="20" s="1"/>
  <c r="NY2" i="20"/>
  <c r="NY3" i="20" s="1"/>
  <c r="NX2" i="20"/>
  <c r="NX3" i="20" s="1"/>
  <c r="NW2" i="20"/>
  <c r="NW3" i="20" s="1"/>
  <c r="NV2" i="20"/>
  <c r="NV3" i="20" s="1"/>
  <c r="NU2" i="20"/>
  <c r="NU3" i="20" s="1"/>
  <c r="NT2" i="20"/>
  <c r="NT3" i="20" s="1"/>
  <c r="NS2" i="20"/>
  <c r="NS3" i="20" s="1"/>
  <c r="NR2" i="20"/>
  <c r="NR3" i="20" s="1"/>
  <c r="NQ2" i="20"/>
  <c r="NQ3" i="20" s="1"/>
  <c r="NP2" i="20"/>
  <c r="NP3" i="20" s="1"/>
  <c r="NO2" i="20"/>
  <c r="NO3" i="20" s="1"/>
  <c r="NN2" i="20"/>
  <c r="NN3" i="20" s="1"/>
  <c r="NM2" i="20"/>
  <c r="NM3" i="20" s="1"/>
  <c r="NL2" i="20"/>
  <c r="NL3" i="20" s="1"/>
  <c r="NK2" i="20"/>
  <c r="NK3" i="20" s="1"/>
  <c r="NJ2" i="20"/>
  <c r="NJ3" i="20" s="1"/>
  <c r="NI2" i="20"/>
  <c r="NI3" i="20" s="1"/>
  <c r="NH2" i="20"/>
  <c r="NH3" i="20" s="1"/>
  <c r="NG2" i="20"/>
  <c r="NG3" i="20" s="1"/>
  <c r="NF2" i="20"/>
  <c r="NF3" i="20" s="1"/>
  <c r="NE2" i="20"/>
  <c r="NE3" i="20" s="1"/>
  <c r="ND2" i="20"/>
  <c r="ND3" i="20" s="1"/>
  <c r="NC2" i="20"/>
  <c r="NC3" i="20" s="1"/>
  <c r="NB2" i="20"/>
  <c r="NB3" i="20" s="1"/>
  <c r="NA2" i="20"/>
  <c r="NA3" i="20" s="1"/>
  <c r="MZ2" i="20"/>
  <c r="MZ3" i="20" s="1"/>
  <c r="MY2" i="20"/>
  <c r="MY3" i="20" s="1"/>
  <c r="MX2" i="20"/>
  <c r="MX3" i="20" s="1"/>
  <c r="MW2" i="20"/>
  <c r="MW3" i="20" s="1"/>
  <c r="MV2" i="20"/>
  <c r="MV3" i="20" s="1"/>
  <c r="MU2" i="20"/>
  <c r="MU3" i="20" s="1"/>
  <c r="MT2" i="20"/>
  <c r="MT3" i="20" s="1"/>
  <c r="MS2" i="20"/>
  <c r="MS3" i="20" s="1"/>
  <c r="MR2" i="20"/>
  <c r="MR3" i="20" s="1"/>
  <c r="MQ2" i="20"/>
  <c r="MQ3" i="20" s="1"/>
  <c r="MP2" i="20"/>
  <c r="MP3" i="20" s="1"/>
  <c r="MO2" i="20"/>
  <c r="MO3" i="20" s="1"/>
  <c r="MN2" i="20"/>
  <c r="MN3" i="20" s="1"/>
  <c r="MM2" i="20"/>
  <c r="MM3" i="20" s="1"/>
  <c r="ML2" i="20"/>
  <c r="ML3" i="20" s="1"/>
  <c r="MK2" i="20"/>
  <c r="MK3" i="20" s="1"/>
  <c r="SK4" i="20" l="1"/>
  <c r="SJ4" i="20" s="1"/>
  <c r="SI4" i="20" s="1"/>
  <c r="SH3" i="20"/>
  <c r="MI2" i="20"/>
  <c r="MI3" i="20" s="1"/>
  <c r="MH3" i="20"/>
  <c r="MG3" i="20"/>
  <c r="ME2" i="20"/>
  <c r="ME3" i="20" s="1"/>
  <c r="MD3" i="20"/>
  <c r="MC3" i="20"/>
  <c r="MA2" i="20"/>
  <c r="MA3" i="20" s="1"/>
  <c r="LZ3" i="20"/>
  <c r="LY3" i="20"/>
  <c r="LW2" i="20"/>
  <c r="LW3" i="20" s="1"/>
  <c r="LV3" i="20"/>
  <c r="LU3" i="20"/>
  <c r="LS2" i="20"/>
  <c r="LS3" i="20" s="1"/>
  <c r="LR3" i="20"/>
  <c r="LQ3" i="20"/>
  <c r="LO2" i="20"/>
  <c r="LO3" i="20" s="1"/>
  <c r="LN3" i="20"/>
  <c r="LM3" i="20"/>
  <c r="LK2" i="20"/>
  <c r="LK3" i="20" s="1"/>
  <c r="LJ2" i="20"/>
  <c r="LJ3" i="20" s="1"/>
  <c r="LI3" i="20"/>
  <c r="LG2" i="20"/>
  <c r="LG3" i="20" s="1"/>
  <c r="LF2" i="20"/>
  <c r="LF3" i="20" s="1"/>
  <c r="LE3" i="20"/>
  <c r="LC2" i="20"/>
  <c r="LC3" i="20" s="1"/>
  <c r="LB2" i="20"/>
  <c r="LB3" i="20" s="1"/>
  <c r="LA3" i="20"/>
  <c r="KY2" i="20"/>
  <c r="KY3" i="20" s="1"/>
  <c r="KX2" i="20"/>
  <c r="KX3" i="20" s="1"/>
  <c r="KW3" i="20"/>
  <c r="KU2" i="20"/>
  <c r="KU3" i="20" s="1"/>
  <c r="KT2" i="20"/>
  <c r="KT3" i="20" s="1"/>
  <c r="KS3" i="20"/>
  <c r="KQ2" i="20"/>
  <c r="KQ3" i="20" s="1"/>
  <c r="KP2" i="20"/>
  <c r="KP3" i="20" s="1"/>
  <c r="KO3" i="20"/>
  <c r="KM2" i="20"/>
  <c r="KM3" i="20" s="1"/>
  <c r="KL2" i="20"/>
  <c r="KL3" i="20" s="1"/>
  <c r="KK3" i="20"/>
  <c r="KI2" i="20"/>
  <c r="KI3" i="20" s="1"/>
  <c r="KH2" i="20"/>
  <c r="KH3" i="20" s="1"/>
  <c r="KG3" i="20"/>
  <c r="KE2" i="20"/>
  <c r="KE3" i="20" s="1"/>
  <c r="KD2" i="20"/>
  <c r="KD3" i="20" s="1"/>
  <c r="KC3" i="20"/>
  <c r="KA2" i="20"/>
  <c r="KA3" i="20" s="1"/>
  <c r="JZ2" i="20"/>
  <c r="JZ3" i="20" s="1"/>
  <c r="JY3" i="20"/>
  <c r="JW2" i="20"/>
  <c r="JW3" i="20" s="1"/>
  <c r="JV3" i="20"/>
  <c r="JU3" i="20"/>
  <c r="JS2" i="20"/>
  <c r="JS3" i="20" s="1"/>
  <c r="JR2" i="20"/>
  <c r="JR3" i="20" s="1"/>
  <c r="JQ3" i="20"/>
  <c r="JO2" i="20"/>
  <c r="JO3" i="20" s="1"/>
  <c r="JN2" i="20"/>
  <c r="JN3" i="20" s="1"/>
  <c r="JM3" i="20"/>
  <c r="JK2" i="20"/>
  <c r="JK3" i="20" s="1"/>
  <c r="JJ2" i="20"/>
  <c r="JJ3" i="20" s="1"/>
  <c r="JI3" i="20"/>
  <c r="IT2" i="20"/>
  <c r="IT3" i="20" s="1"/>
  <c r="IS2" i="20"/>
  <c r="IS3" i="20" s="1"/>
  <c r="IR2" i="20"/>
  <c r="IR3" i="20" s="1"/>
  <c r="IQ2" i="20"/>
  <c r="IQ3" i="20" s="1"/>
  <c r="IP2" i="20"/>
  <c r="IP3" i="20" s="1"/>
  <c r="IO2" i="20"/>
  <c r="IO3" i="20" s="1"/>
  <c r="IN2" i="20"/>
  <c r="IN3" i="20" s="1"/>
  <c r="IM2" i="20"/>
  <c r="IM3" i="20" s="1"/>
  <c r="IL2" i="20"/>
  <c r="IL3" i="20" s="1"/>
  <c r="IK2" i="20"/>
  <c r="IK3" i="20" s="1"/>
  <c r="IJ2" i="20"/>
  <c r="IJ3" i="20" s="1"/>
  <c r="II2" i="20"/>
  <c r="II3" i="20" s="1"/>
  <c r="IH2" i="20"/>
  <c r="IH3" i="20" s="1"/>
  <c r="IG2" i="20"/>
  <c r="IG3" i="20" s="1"/>
  <c r="IF2" i="20"/>
  <c r="IF3" i="20" s="1"/>
  <c r="IE2" i="20"/>
  <c r="IE3" i="20" s="1"/>
  <c r="ID2" i="20"/>
  <c r="ID3" i="20" s="1"/>
  <c r="IC2" i="20"/>
  <c r="IC3" i="20" s="1"/>
  <c r="IB2" i="20"/>
  <c r="IB3" i="20" s="1"/>
  <c r="IA2" i="20"/>
  <c r="IA3" i="20" s="1"/>
  <c r="HZ3" i="20"/>
  <c r="HY3" i="20"/>
  <c r="HX3" i="20"/>
  <c r="HW3" i="20"/>
  <c r="HV3" i="20"/>
  <c r="HU3" i="20"/>
  <c r="HT3" i="20"/>
  <c r="HS3" i="20"/>
  <c r="HR3" i="20"/>
  <c r="HQ3" i="20"/>
  <c r="HP3" i="20"/>
  <c r="HO3" i="20"/>
  <c r="HN3" i="20"/>
  <c r="HM3" i="20"/>
  <c r="HL2" i="20"/>
  <c r="HL3" i="20" s="1"/>
  <c r="HK2" i="20"/>
  <c r="HK3" i="20" s="1"/>
  <c r="HJ2" i="20"/>
  <c r="HJ3" i="20" s="1"/>
  <c r="HI2" i="20"/>
  <c r="HI3" i="20" s="1"/>
  <c r="HH2" i="20"/>
  <c r="HH3" i="20" s="1"/>
  <c r="HG2" i="20"/>
  <c r="HG3" i="20" s="1"/>
  <c r="HF2" i="20"/>
  <c r="HF3" i="20" s="1"/>
  <c r="HE2" i="20"/>
  <c r="HE3" i="20" s="1"/>
  <c r="HD2" i="20"/>
  <c r="HD3" i="20" s="1"/>
  <c r="HC2" i="20"/>
  <c r="HC3" i="20" s="1"/>
  <c r="HB2" i="20"/>
  <c r="HB3" i="20" s="1"/>
  <c r="HA2" i="20"/>
  <c r="HA3" i="20" s="1"/>
  <c r="GZ2" i="20"/>
  <c r="GZ3" i="20" s="1"/>
  <c r="GY2" i="20"/>
  <c r="GY3" i="20" s="1"/>
  <c r="GX2" i="20"/>
  <c r="GX3" i="20" s="1"/>
  <c r="GW2" i="20"/>
  <c r="GW3" i="20" s="1"/>
  <c r="GV2" i="20"/>
  <c r="GV3" i="20" s="1"/>
  <c r="GU2" i="20"/>
  <c r="GU3" i="20" s="1"/>
  <c r="GT2" i="20"/>
  <c r="GT3" i="20" s="1"/>
  <c r="GS2" i="20"/>
  <c r="GS3" i="20" s="1"/>
  <c r="GR2" i="20"/>
  <c r="GR3" i="20" s="1"/>
  <c r="GQ2" i="20"/>
  <c r="GQ3" i="20" s="1"/>
  <c r="GP2" i="20"/>
  <c r="GP3" i="20" s="1"/>
  <c r="GO2" i="20"/>
  <c r="GO3" i="20" s="1"/>
  <c r="GN2" i="20"/>
  <c r="GN3" i="20" s="1"/>
  <c r="GM2" i="20"/>
  <c r="GM3" i="20" s="1"/>
  <c r="GL2" i="20"/>
  <c r="GL3" i="20" s="1"/>
  <c r="GK2" i="20"/>
  <c r="GK3" i="20" s="1"/>
  <c r="GJ2" i="20"/>
  <c r="GJ3" i="20" s="1"/>
  <c r="GI2" i="20"/>
  <c r="GI3" i="20" s="1"/>
  <c r="GH2" i="20"/>
  <c r="GH3" i="20" s="1"/>
  <c r="GG2" i="20"/>
  <c r="GG3" i="20" s="1"/>
  <c r="GF2" i="20"/>
  <c r="GF3" i="20" s="1"/>
  <c r="GE2" i="20"/>
  <c r="GE3" i="20" s="1"/>
  <c r="GD2" i="20"/>
  <c r="GD3" i="20" s="1"/>
  <c r="GC2" i="20"/>
  <c r="GC3" i="20" s="1"/>
  <c r="GB2" i="20"/>
  <c r="GB3" i="20" s="1"/>
  <c r="GA2" i="20"/>
  <c r="GA3" i="20" s="1"/>
  <c r="FZ2" i="20"/>
  <c r="FZ3" i="20" s="1"/>
  <c r="FY2" i="20"/>
  <c r="FY3" i="20" s="1"/>
  <c r="FX2" i="20"/>
  <c r="FX3" i="20" s="1"/>
  <c r="FW2" i="20"/>
  <c r="FW3" i="20" s="1"/>
  <c r="FS3" i="20"/>
  <c r="FR3" i="20"/>
  <c r="FQ3" i="20"/>
  <c r="FP2" i="20"/>
  <c r="FP3" i="20" s="1"/>
  <c r="FO2" i="20"/>
  <c r="FO3" i="20" s="1"/>
  <c r="FJ3" i="20"/>
  <c r="FI3" i="20"/>
  <c r="FH3" i="20"/>
  <c r="FG2" i="20"/>
  <c r="FG3" i="20" s="1"/>
  <c r="FF2" i="20"/>
  <c r="FF3" i="20" s="1"/>
  <c r="FA3" i="20"/>
  <c r="EZ3" i="20"/>
  <c r="EY3" i="20"/>
  <c r="EX2" i="20"/>
  <c r="EX3" i="20" s="1"/>
  <c r="EW2" i="20"/>
  <c r="EW3" i="20" s="1"/>
  <c r="ER3" i="20"/>
  <c r="EQ3" i="20"/>
  <c r="EP3" i="20"/>
  <c r="EO2" i="20"/>
  <c r="EO3" i="20" s="1"/>
  <c r="EN2" i="20"/>
  <c r="EN3" i="20" s="1"/>
  <c r="EE2" i="20"/>
  <c r="EE3" i="20" s="1"/>
  <c r="EI3" i="20"/>
  <c r="EH3" i="20"/>
  <c r="EG3" i="20"/>
  <c r="EF2" i="20"/>
  <c r="EF3" i="20" s="1"/>
  <c r="DZ3" i="20"/>
  <c r="DY3" i="20"/>
  <c r="DX3" i="20"/>
  <c r="DW2" i="20"/>
  <c r="DW3" i="20" s="1"/>
  <c r="DV2" i="20"/>
  <c r="DV3" i="20" s="1"/>
  <c r="DT2" i="20"/>
  <c r="DT3" i="20" s="1"/>
  <c r="DS2" i="20"/>
  <c r="DS3" i="20" s="1"/>
  <c r="DR2" i="20"/>
  <c r="DR3" i="20" s="1"/>
  <c r="DQ2" i="20"/>
  <c r="DQ3" i="20" s="1"/>
  <c r="DP2" i="20"/>
  <c r="DP3" i="20" s="1"/>
  <c r="DO2" i="20"/>
  <c r="DO3" i="20" s="1"/>
  <c r="DN2" i="20"/>
  <c r="DN3" i="20" s="1"/>
  <c r="DM2" i="20"/>
  <c r="DM3" i="20" s="1"/>
  <c r="DL2" i="20"/>
  <c r="DL3" i="20" s="1"/>
  <c r="DK2" i="20"/>
  <c r="DK3" i="20" s="1"/>
  <c r="DJ2" i="20"/>
  <c r="DJ3" i="20" s="1"/>
  <c r="DI2" i="20"/>
  <c r="DI3" i="20" s="1"/>
  <c r="DH2" i="20"/>
  <c r="DH3" i="20" s="1"/>
  <c r="DG2" i="20"/>
  <c r="DG3" i="20" s="1"/>
  <c r="DF2" i="20"/>
  <c r="DF3" i="20" s="1"/>
  <c r="DE2" i="20"/>
  <c r="DE3" i="20" s="1"/>
  <c r="DD2" i="20"/>
  <c r="DD3" i="20" s="1"/>
  <c r="DC2" i="20"/>
  <c r="DC3" i="20" s="1"/>
  <c r="DB2" i="20"/>
  <c r="DB3" i="20" s="1"/>
  <c r="DA2" i="20"/>
  <c r="DA3" i="20" s="1"/>
  <c r="CZ2" i="20"/>
  <c r="CZ3" i="20" s="1"/>
  <c r="CY2" i="20"/>
  <c r="CY3" i="20" s="1"/>
  <c r="CX2" i="20"/>
  <c r="CX3" i="20" s="1"/>
  <c r="CW2" i="20"/>
  <c r="CW3" i="20" s="1"/>
  <c r="CV2" i="20"/>
  <c r="CV3" i="20" s="1"/>
  <c r="CU2" i="20"/>
  <c r="CU3" i="20" s="1"/>
  <c r="CT2" i="20"/>
  <c r="CT3" i="20" s="1"/>
  <c r="CS2" i="20"/>
  <c r="CS3" i="20" s="1"/>
  <c r="CR2" i="20"/>
  <c r="CR3" i="20" s="1"/>
  <c r="CQ2" i="20"/>
  <c r="CQ3" i="20" s="1"/>
  <c r="CP2" i="20"/>
  <c r="CP3" i="20" s="1"/>
  <c r="CO2" i="20"/>
  <c r="CO3" i="20" s="1"/>
  <c r="CM2" i="20"/>
  <c r="CM3" i="20" s="1"/>
  <c r="CJ2" i="20"/>
  <c r="CJ3" i="20" s="1"/>
  <c r="CL2" i="20"/>
  <c r="CL3" i="20" s="1"/>
  <c r="CI2" i="20"/>
  <c r="CI3" i="20" s="1"/>
  <c r="CK2" i="20"/>
  <c r="CK3" i="20" s="1"/>
  <c r="CH2" i="20"/>
  <c r="CH3" i="20" s="1"/>
  <c r="CG2" i="20"/>
  <c r="CG3" i="20" s="1"/>
  <c r="CF2" i="20"/>
  <c r="CF3" i="20" s="1"/>
  <c r="CE2" i="20"/>
  <c r="CE3" i="20" s="1"/>
  <c r="CD2" i="20"/>
  <c r="CD3" i="20" s="1"/>
  <c r="CC2" i="20"/>
  <c r="CC3" i="20" s="1"/>
  <c r="CB2" i="20"/>
  <c r="CB3" i="20" s="1"/>
  <c r="CA2" i="20"/>
  <c r="CA3" i="20" s="1"/>
  <c r="BZ2" i="20"/>
  <c r="BZ3" i="20" s="1"/>
  <c r="BY2" i="20"/>
  <c r="BY3" i="20" s="1"/>
  <c r="BW2" i="20"/>
  <c r="BW3" i="20" s="1"/>
  <c r="BQ2" i="20"/>
  <c r="BQ3" i="20" s="1"/>
  <c r="BV2" i="20"/>
  <c r="BV3" i="20" s="1"/>
  <c r="BP2" i="20"/>
  <c r="BP3" i="20" s="1"/>
  <c r="BU2" i="20"/>
  <c r="BU3" i="20" s="1"/>
  <c r="BO2" i="20"/>
  <c r="BO3" i="20" s="1"/>
  <c r="BT3" i="20"/>
  <c r="BN3" i="20"/>
  <c r="BS2" i="20"/>
  <c r="BS3" i="20" s="1"/>
  <c r="BM2" i="20"/>
  <c r="BM3" i="20" s="1"/>
  <c r="BR2" i="20"/>
  <c r="BR3" i="20" s="1"/>
  <c r="BL2" i="20"/>
  <c r="BL3" i="20" s="1"/>
  <c r="BK2" i="20"/>
  <c r="BK3" i="20" s="1"/>
  <c r="BJ2" i="20"/>
  <c r="BJ3" i="20" s="1"/>
  <c r="BI2" i="20"/>
  <c r="BI3" i="20" s="1"/>
  <c r="BH3" i="20"/>
  <c r="BG2" i="20"/>
  <c r="BG3" i="20" s="1"/>
  <c r="BF2" i="20"/>
  <c r="BF3" i="20" s="1"/>
  <c r="BE2" i="20"/>
  <c r="BE3" i="20" s="1"/>
  <c r="AY2" i="20"/>
  <c r="AY3" i="20" s="1"/>
  <c r="BD2" i="20"/>
  <c r="BD3" i="20" s="1"/>
  <c r="BC2" i="20"/>
  <c r="BC3" i="20" s="1"/>
  <c r="BB3" i="20"/>
  <c r="BA2" i="20"/>
  <c r="BA3" i="20" s="1"/>
  <c r="AZ2" i="20"/>
  <c r="AZ3" i="20" s="1"/>
  <c r="AX2" i="20"/>
  <c r="AX3" i="20" s="1"/>
  <c r="AW2" i="20"/>
  <c r="AW3" i="20" s="1"/>
  <c r="AV3" i="20"/>
  <c r="AU2" i="20"/>
  <c r="AU3" i="20" s="1"/>
  <c r="AO2" i="20"/>
  <c r="AO3" i="20" s="1"/>
  <c r="AT2" i="20"/>
  <c r="AT3" i="20" s="1"/>
  <c r="AS2" i="20"/>
  <c r="AS3" i="20" s="1"/>
  <c r="AR2" i="20"/>
  <c r="AR3" i="20" s="1"/>
  <c r="AQ2" i="20"/>
  <c r="AQ3" i="20" s="1"/>
  <c r="AP3" i="20"/>
  <c r="AN2" i="20"/>
  <c r="AN3" i="20" s="1"/>
  <c r="AM2" i="20"/>
  <c r="AM3" i="20" s="1"/>
  <c r="AL2" i="20"/>
  <c r="AL3" i="20" s="1"/>
  <c r="AK2" i="20"/>
  <c r="AK3" i="20" s="1"/>
  <c r="AJ3" i="20"/>
  <c r="AH2" i="20"/>
  <c r="AH3" i="20" s="1"/>
  <c r="AG2" i="20"/>
  <c r="AG3" i="20" s="1"/>
  <c r="AF2" i="20"/>
  <c r="AF3" i="20" s="1"/>
  <c r="AE2" i="20"/>
  <c r="AE3" i="20" s="1"/>
  <c r="AD3" i="20"/>
  <c r="AI2" i="20"/>
  <c r="AI3" i="20" s="1"/>
  <c r="AC2" i="20"/>
  <c r="AC3" i="20" s="1"/>
  <c r="AB2" i="20"/>
  <c r="AB3" i="20" s="1"/>
  <c r="X3" i="20"/>
  <c r="W2" i="20"/>
  <c r="W3" i="20" s="1"/>
  <c r="AA2" i="20"/>
  <c r="AA3" i="20" s="1"/>
  <c r="U2" i="20"/>
  <c r="U3" i="20" s="1"/>
  <c r="Z2" i="20"/>
  <c r="Z3" i="20" s="1"/>
  <c r="T2" i="20"/>
  <c r="T3" i="20" s="1"/>
  <c r="SH4" i="20" l="1"/>
  <c r="SG4" i="20" s="1"/>
  <c r="SF4" i="20" s="1"/>
  <c r="SE4" i="20" s="1"/>
  <c r="SD4" i="20" s="1"/>
  <c r="SC4" i="20" s="1"/>
  <c r="SB4" i="20" s="1"/>
  <c r="SA4" i="20" s="1"/>
  <c r="RZ4" i="20" s="1"/>
  <c r="RY4" i="20" s="1"/>
  <c r="RX4" i="20" s="1"/>
  <c r="RW4" i="20" s="1"/>
  <c r="RV4" i="20" s="1"/>
  <c r="RU4" i="20" s="1"/>
  <c r="RT4" i="20" s="1"/>
  <c r="RS4" i="20" s="1"/>
  <c r="RR4" i="20" s="1"/>
  <c r="RQ4" i="20" s="1"/>
  <c r="RP4" i="20" s="1"/>
  <c r="RO4" i="20" s="1"/>
  <c r="RN4" i="20" s="1"/>
  <c r="RM4" i="20" s="1"/>
  <c r="RL4" i="20" s="1"/>
  <c r="RK4" i="20" s="1"/>
  <c r="RJ4" i="20" s="1"/>
  <c r="RI4" i="20" s="1"/>
  <c r="RH4" i="20" s="1"/>
  <c r="RG4" i="20" s="1"/>
  <c r="RF4" i="20" s="1"/>
  <c r="RE4" i="20" s="1"/>
  <c r="RD4" i="20" s="1"/>
  <c r="RC4" i="20" s="1"/>
  <c r="RB4" i="20" s="1"/>
  <c r="RA4" i="20" s="1"/>
  <c r="QZ4" i="20" s="1"/>
  <c r="QY4" i="20" s="1"/>
  <c r="QX4" i="20" s="1"/>
  <c r="QW4" i="20" s="1"/>
  <c r="QV4" i="20" s="1"/>
  <c r="QU4" i="20" s="1"/>
  <c r="QT4" i="20" s="1"/>
  <c r="QS4" i="20" s="1"/>
  <c r="QR4" i="20" s="1"/>
  <c r="QQ4" i="20" s="1"/>
  <c r="QP4" i="20" s="1"/>
  <c r="QO4" i="20" s="1"/>
  <c r="QN4" i="20" s="1"/>
  <c r="QM4" i="20" s="1"/>
  <c r="QL4" i="20" s="1"/>
  <c r="QK4" i="20" s="1"/>
  <c r="QJ4" i="20" s="1"/>
  <c r="QI4" i="20" s="1"/>
  <c r="QH4" i="20" s="1"/>
  <c r="QG4" i="20" s="1"/>
  <c r="QF4" i="20" s="1"/>
  <c r="QE4" i="20" s="1"/>
  <c r="QD4" i="20" s="1"/>
  <c r="QC4" i="20" s="1"/>
  <c r="QB4" i="20" s="1"/>
  <c r="QA4" i="20" s="1"/>
  <c r="PZ4" i="20" s="1"/>
  <c r="PY4" i="20" s="1"/>
  <c r="PX4" i="20" s="1"/>
  <c r="PW4" i="20" s="1"/>
  <c r="PV4" i="20" s="1"/>
  <c r="PU4" i="20" s="1"/>
  <c r="PT4" i="20" s="1"/>
  <c r="PS4" i="20" s="1"/>
  <c r="PR4" i="20" s="1"/>
  <c r="PQ4" i="20" s="1"/>
  <c r="Y2" i="20"/>
  <c r="Y3" i="20" s="1"/>
  <c r="S2" i="20"/>
  <c r="S3" i="20" s="1"/>
  <c r="R3" i="20"/>
  <c r="Q2" i="20"/>
  <c r="Q3" i="20" s="1"/>
  <c r="V2" i="20"/>
  <c r="V3" i="20" s="1"/>
  <c r="N2" i="20"/>
  <c r="N3" i="20" s="1"/>
  <c r="P2" i="20"/>
  <c r="P3" i="20" s="1"/>
  <c r="O2" i="20"/>
  <c r="O3" i="20" s="1"/>
  <c r="M2" i="20"/>
  <c r="M3" i="20" s="1"/>
  <c r="L2" i="20"/>
  <c r="L3" i="20" s="1"/>
  <c r="H2" i="20"/>
  <c r="H3" i="20" s="1"/>
  <c r="G2" i="20"/>
  <c r="G3" i="20" s="1"/>
  <c r="F2" i="20"/>
  <c r="F3" i="20" s="1"/>
  <c r="E2" i="20"/>
  <c r="E3" i="20" s="1"/>
  <c r="C3" i="20"/>
  <c r="R175" i="13" l="1"/>
  <c r="R177" i="13"/>
  <c r="AH37" i="13" l="1"/>
  <c r="U11" i="13"/>
  <c r="BA187" i="13" l="1"/>
  <c r="BU18" i="18" l="1"/>
  <c r="FB18" i="18" s="1"/>
  <c r="BQ18" i="18"/>
  <c r="EX18" i="18" s="1"/>
  <c r="BS18" i="18"/>
  <c r="EZ18" i="18" s="1"/>
  <c r="BO18" i="18"/>
  <c r="EV18" i="18" s="1"/>
  <c r="BM18" i="18"/>
  <c r="ET18" i="18" s="1"/>
  <c r="BK18" i="18"/>
  <c r="ER18" i="18" s="1"/>
  <c r="BG18" i="18"/>
  <c r="EN18" i="18" s="1"/>
  <c r="BW18" i="18"/>
  <c r="FD18" i="18" s="1"/>
  <c r="CC18" i="18"/>
  <c r="FJ18" i="18" s="1"/>
  <c r="BI18" i="18"/>
  <c r="EP18" i="18" s="1"/>
  <c r="CA18" i="18"/>
  <c r="FH18" i="18" s="1"/>
  <c r="BY18" i="18"/>
  <c r="FF18" i="18" s="1"/>
  <c r="Z44" i="11"/>
  <c r="W54" i="13"/>
  <c r="X44" i="11"/>
  <c r="V44" i="11"/>
  <c r="T44" i="11"/>
  <c r="BK49" i="13" l="1"/>
  <c r="BK50" i="13"/>
  <c r="BK54" i="13"/>
  <c r="BK53" i="13"/>
  <c r="BK52" i="13"/>
  <c r="BK51" i="13"/>
  <c r="S52" i="13"/>
  <c r="S50" i="13"/>
  <c r="S51" i="13"/>
  <c r="S53" i="13"/>
  <c r="S54" i="13"/>
  <c r="FV2" i="20" l="1"/>
  <c r="FV3" i="20" s="1"/>
  <c r="FU2" i="20"/>
  <c r="FU3" i="20" s="1"/>
  <c r="FT2" i="20"/>
  <c r="FT3" i="20" s="1"/>
  <c r="FM2" i="20"/>
  <c r="FM3" i="20" s="1"/>
  <c r="FL2" i="20"/>
  <c r="FL3" i="20" s="1"/>
  <c r="FK2" i="20"/>
  <c r="FK3" i="20" s="1"/>
  <c r="EL2" i="20"/>
  <c r="EL3" i="20" s="1"/>
  <c r="EK2" i="20"/>
  <c r="EK3" i="20" s="1"/>
  <c r="EJ2" i="20"/>
  <c r="EJ3" i="20" s="1"/>
  <c r="ET2" i="20"/>
  <c r="ET3" i="20" s="1"/>
  <c r="EU2" i="20"/>
  <c r="EU3" i="20" s="1"/>
  <c r="ES2" i="20"/>
  <c r="ES3" i="20" s="1"/>
  <c r="FD2" i="20"/>
  <c r="FD3" i="20" s="1"/>
  <c r="FC2" i="20"/>
  <c r="FC3" i="20" s="1"/>
  <c r="FB2" i="20"/>
  <c r="FB3" i="20" s="1"/>
  <c r="EC3" i="20"/>
  <c r="EB3" i="20"/>
  <c r="EA3" i="20"/>
  <c r="W49" i="13"/>
  <c r="BR24" i="11" l="1"/>
  <c r="BR23" i="11"/>
  <c r="BR22" i="11"/>
  <c r="BR21" i="11"/>
  <c r="BR20" i="11"/>
  <c r="BR19" i="11"/>
  <c r="BR18" i="11"/>
  <c r="BR17" i="11"/>
  <c r="BR16" i="11"/>
  <c r="BR15" i="11"/>
  <c r="BK38" i="13" l="1"/>
  <c r="X43" i="11"/>
  <c r="X42" i="11"/>
  <c r="X41" i="11"/>
  <c r="T43" i="11"/>
  <c r="T42" i="11"/>
  <c r="T41" i="11"/>
  <c r="V43" i="11"/>
  <c r="V42" i="11"/>
  <c r="V41" i="11"/>
  <c r="W53" i="13"/>
  <c r="W52" i="13"/>
  <c r="W51" i="13"/>
  <c r="BB34" i="11" l="1"/>
  <c r="BB33" i="11"/>
  <c r="BP76" i="13" l="1"/>
  <c r="Q76" i="13" s="1"/>
  <c r="BP75" i="13"/>
  <c r="Q75" i="13" s="1"/>
  <c r="BI33" i="11" l="1"/>
  <c r="BJ33" i="11" s="1"/>
  <c r="BK33" i="11" s="1"/>
  <c r="BL33" i="11" s="1"/>
  <c r="BM33" i="11" s="1"/>
  <c r="BN33" i="11" s="1"/>
  <c r="BO33" i="11" s="1"/>
  <c r="BP33" i="11" s="1"/>
  <c r="BQ33" i="11" s="1"/>
  <c r="BR33" i="11" s="1"/>
  <c r="P175" i="13" l="1"/>
  <c r="Y54" i="13"/>
  <c r="AA54" i="13" s="1"/>
  <c r="Y53" i="13"/>
  <c r="AA53" i="13" s="1"/>
  <c r="Y52" i="13"/>
  <c r="AA52" i="13" s="1"/>
  <c r="Y51" i="13"/>
  <c r="AA51" i="13" s="1"/>
  <c r="Y50" i="13"/>
  <c r="Y49" i="13"/>
  <c r="AA49" i="13" s="1"/>
  <c r="W50" i="13"/>
  <c r="AA50" i="13" l="1"/>
  <c r="BP83" i="13"/>
  <c r="Q83" i="13" s="1"/>
  <c r="BP82" i="13"/>
  <c r="Q82" i="13" s="1"/>
  <c r="BP81" i="13"/>
  <c r="Q81" i="13" s="1"/>
  <c r="BP80" i="13"/>
  <c r="Q80" i="13" s="1"/>
  <c r="BP79" i="13"/>
  <c r="Q79" i="13" s="1"/>
  <c r="BP78" i="13"/>
  <c r="Q78" i="13" s="1"/>
  <c r="BP77" i="13"/>
  <c r="Q77" i="13" s="1"/>
  <c r="BP74" i="13"/>
  <c r="Q74" i="13" s="1"/>
  <c r="BP72" i="13"/>
  <c r="Q72" i="13" s="1"/>
  <c r="BP71" i="13"/>
  <c r="Q71" i="13" s="1"/>
  <c r="BP70" i="13"/>
  <c r="Q70" i="13" s="1"/>
  <c r="S75" i="13" l="1"/>
  <c r="BV8" i="11"/>
  <c r="S14" i="13"/>
  <c r="CV71" i="18" l="1"/>
  <c r="CV70" i="18"/>
  <c r="CV69" i="18"/>
  <c r="CV68" i="18"/>
  <c r="CV67" i="18"/>
  <c r="CV66" i="18"/>
  <c r="CV65" i="18"/>
  <c r="CV64" i="18"/>
  <c r="CV63" i="18"/>
  <c r="CV62" i="18"/>
  <c r="CV61" i="18"/>
  <c r="CV60" i="18"/>
  <c r="CV59" i="18"/>
  <c r="CV58" i="18"/>
  <c r="CV57" i="18"/>
  <c r="CV56" i="18"/>
  <c r="CV55" i="18"/>
  <c r="CV54" i="18"/>
  <c r="CV53" i="18"/>
  <c r="CT53" i="18"/>
  <c r="AP27" i="13"/>
  <c r="AP31" i="13"/>
  <c r="AP35" i="13"/>
  <c r="AP34" i="13"/>
  <c r="AP33" i="13"/>
  <c r="AP32" i="13"/>
  <c r="AP28" i="13"/>
  <c r="AP26" i="13"/>
  <c r="AP25" i="13"/>
  <c r="AP24" i="13"/>
  <c r="AP23" i="13"/>
  <c r="AP22" i="13"/>
  <c r="AP21" i="13"/>
  <c r="AP20" i="13"/>
  <c r="AP17" i="13"/>
  <c r="AP19" i="13"/>
  <c r="S15" i="13"/>
  <c r="S13" i="13"/>
  <c r="S12" i="13"/>
  <c r="S11" i="13"/>
  <c r="Z9" i="16"/>
  <c r="DU7" i="16" s="1"/>
  <c r="CC73" i="16"/>
  <c r="CM74" i="16" s="1"/>
  <c r="AT73" i="16"/>
  <c r="BD74" i="16" s="1"/>
  <c r="CE71" i="16"/>
  <c r="AP71" i="16"/>
  <c r="AQ71" i="16" s="1"/>
  <c r="AR71" i="16" s="1"/>
  <c r="CO70" i="16"/>
  <c r="CE70" i="16"/>
  <c r="BS70" i="16"/>
  <c r="BR70" i="16"/>
  <c r="BA70" i="16"/>
  <c r="BB70" i="16" s="1"/>
  <c r="BC70" i="16" s="1"/>
  <c r="AP70" i="16"/>
  <c r="AQ70" i="16" s="1"/>
  <c r="AR70" i="16" s="1"/>
  <c r="V70" i="16"/>
  <c r="U70" i="16"/>
  <c r="T70" i="16"/>
  <c r="S70" i="16"/>
  <c r="R70" i="16"/>
  <c r="Q70" i="16"/>
  <c r="P70" i="16"/>
  <c r="O70" i="16"/>
  <c r="N70" i="16"/>
  <c r="M70" i="16"/>
  <c r="L70" i="16"/>
  <c r="K70" i="16"/>
  <c r="J70" i="16"/>
  <c r="H70" i="16"/>
  <c r="CO69" i="16"/>
  <c r="CE69" i="16"/>
  <c r="BS69" i="16"/>
  <c r="BR69" i="16"/>
  <c r="BA69" i="16"/>
  <c r="BB69" i="16" s="1"/>
  <c r="BC69" i="16" s="1"/>
  <c r="AP69" i="16"/>
  <c r="AQ69" i="16" s="1"/>
  <c r="AR69" i="16" s="1"/>
  <c r="AE69" i="16"/>
  <c r="AF69" i="16" s="1"/>
  <c r="AG69" i="16" s="1"/>
  <c r="V69" i="16"/>
  <c r="U69" i="16"/>
  <c r="J69" i="16"/>
  <c r="K69" i="16" s="1"/>
  <c r="L69" i="16" s="1"/>
  <c r="M69" i="16" s="1"/>
  <c r="N69" i="16" s="1"/>
  <c r="O69" i="16" s="1"/>
  <c r="P69" i="16" s="1"/>
  <c r="Q69" i="16" s="1"/>
  <c r="R69" i="16" s="1"/>
  <c r="S69" i="16" s="1"/>
  <c r="T69" i="16" s="1"/>
  <c r="H69" i="16"/>
  <c r="CO68" i="16"/>
  <c r="CE68" i="16"/>
  <c r="BS68" i="16"/>
  <c r="BR68" i="16"/>
  <c r="BA68" i="16"/>
  <c r="BB68" i="16" s="1"/>
  <c r="BC68" i="16" s="1"/>
  <c r="AP68" i="16"/>
  <c r="AQ68" i="16" s="1"/>
  <c r="AR68" i="16" s="1"/>
  <c r="AE68" i="16"/>
  <c r="AF68" i="16" s="1"/>
  <c r="AG68" i="16" s="1"/>
  <c r="V68" i="16"/>
  <c r="U68" i="16"/>
  <c r="J68" i="16"/>
  <c r="K68" i="16" s="1"/>
  <c r="L68" i="16" s="1"/>
  <c r="M68" i="16" s="1"/>
  <c r="N68" i="16" s="1"/>
  <c r="O68" i="16" s="1"/>
  <c r="P68" i="16" s="1"/>
  <c r="Q68" i="16" s="1"/>
  <c r="R68" i="16" s="1"/>
  <c r="S68" i="16" s="1"/>
  <c r="T68" i="16" s="1"/>
  <c r="H68" i="16"/>
  <c r="CO67" i="16"/>
  <c r="CE67" i="16"/>
  <c r="BA67" i="16"/>
  <c r="BB67" i="16" s="1"/>
  <c r="BC67" i="16" s="1"/>
  <c r="AP67" i="16"/>
  <c r="AQ67" i="16" s="1"/>
  <c r="AR67" i="16" s="1"/>
  <c r="AE67" i="16"/>
  <c r="AF67" i="16" s="1"/>
  <c r="AG67" i="16" s="1"/>
  <c r="V67" i="16"/>
  <c r="U67" i="16"/>
  <c r="J67" i="16"/>
  <c r="K67" i="16" s="1"/>
  <c r="L67" i="16" s="1"/>
  <c r="M67" i="16" s="1"/>
  <c r="N67" i="16" s="1"/>
  <c r="O67" i="16" s="1"/>
  <c r="P67" i="16" s="1"/>
  <c r="Q67" i="16" s="1"/>
  <c r="R67" i="16" s="1"/>
  <c r="S67" i="16" s="1"/>
  <c r="T67" i="16" s="1"/>
  <c r="H67" i="16"/>
  <c r="CO66" i="16"/>
  <c r="CE66" i="16"/>
  <c r="BA66" i="16"/>
  <c r="BB66" i="16" s="1"/>
  <c r="BC66" i="16" s="1"/>
  <c r="AP66" i="16"/>
  <c r="AQ66" i="16" s="1"/>
  <c r="AR66" i="16" s="1"/>
  <c r="AE66" i="16"/>
  <c r="AF66" i="16" s="1"/>
  <c r="AG66" i="16" s="1"/>
  <c r="V66" i="16"/>
  <c r="U66" i="16"/>
  <c r="J66" i="16"/>
  <c r="K66" i="16" s="1"/>
  <c r="L66" i="16" s="1"/>
  <c r="M66" i="16" s="1"/>
  <c r="N66" i="16" s="1"/>
  <c r="O66" i="16" s="1"/>
  <c r="P66" i="16" s="1"/>
  <c r="Q66" i="16" s="1"/>
  <c r="R66" i="16" s="1"/>
  <c r="S66" i="16" s="1"/>
  <c r="T66" i="16" s="1"/>
  <c r="H66" i="16"/>
  <c r="CO65" i="16"/>
  <c r="CE65" i="16"/>
  <c r="BA65" i="16"/>
  <c r="BB65" i="16" s="1"/>
  <c r="BC65" i="16" s="1"/>
  <c r="AP65" i="16"/>
  <c r="AQ65" i="16" s="1"/>
  <c r="AR65" i="16" s="1"/>
  <c r="AE65" i="16"/>
  <c r="AF65" i="16" s="1"/>
  <c r="AG65" i="16" s="1"/>
  <c r="V65" i="16"/>
  <c r="U65" i="16"/>
  <c r="J65" i="16"/>
  <c r="K65" i="16" s="1"/>
  <c r="L65" i="16" s="1"/>
  <c r="M65" i="16" s="1"/>
  <c r="N65" i="16" s="1"/>
  <c r="O65" i="16" s="1"/>
  <c r="P65" i="16" s="1"/>
  <c r="Q65" i="16" s="1"/>
  <c r="R65" i="16" s="1"/>
  <c r="S65" i="16" s="1"/>
  <c r="T65" i="16" s="1"/>
  <c r="H65" i="16"/>
  <c r="CO64" i="16"/>
  <c r="CE64" i="16"/>
  <c r="BS64" i="16"/>
  <c r="BA64" i="16"/>
  <c r="BB64" i="16" s="1"/>
  <c r="BC64" i="16" s="1"/>
  <c r="AP64" i="16"/>
  <c r="AQ64" i="16" s="1"/>
  <c r="AR64" i="16" s="1"/>
  <c r="AE64" i="16"/>
  <c r="AF64" i="16" s="1"/>
  <c r="AG64" i="16" s="1"/>
  <c r="V64" i="16"/>
  <c r="U64" i="16"/>
  <c r="T64" i="16"/>
  <c r="H64" i="16"/>
  <c r="BS63" i="16"/>
  <c r="BL63" i="16"/>
  <c r="BA63" i="16"/>
  <c r="BB63" i="16" s="1"/>
  <c r="BC63" i="16" s="1"/>
  <c r="AP63" i="16"/>
  <c r="AQ63" i="16" s="1"/>
  <c r="AR63" i="16" s="1"/>
  <c r="AE63" i="16"/>
  <c r="AF63" i="16" s="1"/>
  <c r="AG63" i="16" s="1"/>
  <c r="V63" i="16"/>
  <c r="U63" i="16"/>
  <c r="T63" i="16"/>
  <c r="H63" i="16"/>
  <c r="BS62" i="16"/>
  <c r="BL62" i="16"/>
  <c r="BA62" i="16"/>
  <c r="BB62" i="16" s="1"/>
  <c r="BC62" i="16" s="1"/>
  <c r="AP62" i="16"/>
  <c r="AQ62" i="16" s="1"/>
  <c r="AR62" i="16" s="1"/>
  <c r="AE62" i="16"/>
  <c r="AF62" i="16" s="1"/>
  <c r="AG62" i="16" s="1"/>
  <c r="V62" i="16"/>
  <c r="U62" i="16"/>
  <c r="T62" i="16"/>
  <c r="H62" i="16"/>
  <c r="CO61" i="16"/>
  <c r="CE61" i="16"/>
  <c r="BS61" i="16"/>
  <c r="BL61" i="16"/>
  <c r="BA61" i="16"/>
  <c r="BB61" i="16" s="1"/>
  <c r="BC61" i="16" s="1"/>
  <c r="AP61" i="16"/>
  <c r="AQ61" i="16" s="1"/>
  <c r="AR61" i="16" s="1"/>
  <c r="AE61" i="16"/>
  <c r="AF61" i="16" s="1"/>
  <c r="AG61" i="16" s="1"/>
  <c r="V61" i="16"/>
  <c r="U61" i="16"/>
  <c r="T61" i="16"/>
  <c r="H61" i="16"/>
  <c r="CO60" i="16"/>
  <c r="CE60" i="16"/>
  <c r="BS60" i="16"/>
  <c r="BL60" i="16"/>
  <c r="BA60" i="16"/>
  <c r="BB60" i="16" s="1"/>
  <c r="BC60" i="16" s="1"/>
  <c r="AP60" i="16"/>
  <c r="AQ60" i="16" s="1"/>
  <c r="AR60" i="16" s="1"/>
  <c r="AE60" i="16"/>
  <c r="AF60" i="16" s="1"/>
  <c r="AG60" i="16" s="1"/>
  <c r="V60" i="16"/>
  <c r="U60" i="16"/>
  <c r="T60" i="16"/>
  <c r="H60" i="16"/>
  <c r="CO59" i="16"/>
  <c r="CE59" i="16"/>
  <c r="BS59" i="16"/>
  <c r="BL59" i="16"/>
  <c r="BA59" i="16"/>
  <c r="BB59" i="16" s="1"/>
  <c r="BC59" i="16" s="1"/>
  <c r="AP59" i="16"/>
  <c r="AQ59" i="16" s="1"/>
  <c r="AR59" i="16" s="1"/>
  <c r="AE59" i="16"/>
  <c r="AF59" i="16" s="1"/>
  <c r="AG59" i="16" s="1"/>
  <c r="V59" i="16"/>
  <c r="U59" i="16"/>
  <c r="T59" i="16"/>
  <c r="H59" i="16"/>
  <c r="CO58" i="16"/>
  <c r="CE58" i="16"/>
  <c r="BS58" i="16"/>
  <c r="BL58" i="16"/>
  <c r="BA58" i="16"/>
  <c r="BB58" i="16" s="1"/>
  <c r="BC58" i="16" s="1"/>
  <c r="AP58" i="16"/>
  <c r="AQ58" i="16" s="1"/>
  <c r="AR58" i="16" s="1"/>
  <c r="AE58" i="16"/>
  <c r="AF58" i="16" s="1"/>
  <c r="AG58" i="16" s="1"/>
  <c r="V58" i="16"/>
  <c r="U58" i="16"/>
  <c r="T58" i="16"/>
  <c r="H58" i="16"/>
  <c r="CO57" i="16"/>
  <c r="CE57" i="16"/>
  <c r="BS57" i="16"/>
  <c r="BL57" i="16"/>
  <c r="BA57" i="16"/>
  <c r="BB57" i="16" s="1"/>
  <c r="BC57" i="16" s="1"/>
  <c r="AP57" i="16"/>
  <c r="AQ57" i="16" s="1"/>
  <c r="AR57" i="16" s="1"/>
  <c r="AE57" i="16"/>
  <c r="AF57" i="16" s="1"/>
  <c r="AG57" i="16" s="1"/>
  <c r="V57" i="16"/>
  <c r="U57" i="16"/>
  <c r="T57" i="16"/>
  <c r="H57" i="16"/>
  <c r="CO56" i="16"/>
  <c r="CE56" i="16"/>
  <c r="BS56" i="16"/>
  <c r="BL56" i="16"/>
  <c r="BA56" i="16"/>
  <c r="BB56" i="16" s="1"/>
  <c r="BC56" i="16" s="1"/>
  <c r="AP56" i="16"/>
  <c r="AQ56" i="16" s="1"/>
  <c r="AR56" i="16" s="1"/>
  <c r="AE56" i="16"/>
  <c r="AF56" i="16" s="1"/>
  <c r="AG56" i="16" s="1"/>
  <c r="V56" i="16"/>
  <c r="U56" i="16"/>
  <c r="T56" i="16"/>
  <c r="H56" i="16"/>
  <c r="CO55" i="16"/>
  <c r="CE55" i="16"/>
  <c r="BS55" i="16"/>
  <c r="BL55" i="16"/>
  <c r="BA55" i="16"/>
  <c r="BB55" i="16" s="1"/>
  <c r="BC55" i="16" s="1"/>
  <c r="AP55" i="16"/>
  <c r="AQ55" i="16" s="1"/>
  <c r="AR55" i="16" s="1"/>
  <c r="AE55" i="16"/>
  <c r="AF55" i="16" s="1"/>
  <c r="AG55" i="16" s="1"/>
  <c r="V55" i="16"/>
  <c r="U55" i="16"/>
  <c r="T55" i="16"/>
  <c r="H55" i="16"/>
  <c r="CO54" i="16"/>
  <c r="CE54" i="16"/>
  <c r="BS54" i="16"/>
  <c r="BL54" i="16"/>
  <c r="BA54" i="16"/>
  <c r="BB54" i="16" s="1"/>
  <c r="BC54" i="16" s="1"/>
  <c r="AP54" i="16"/>
  <c r="AQ54" i="16" s="1"/>
  <c r="AR54" i="16" s="1"/>
  <c r="AE54" i="16"/>
  <c r="AF54" i="16" s="1"/>
  <c r="AG54" i="16" s="1"/>
  <c r="V54" i="16"/>
  <c r="U54" i="16"/>
  <c r="J54" i="16"/>
  <c r="K54" i="16" s="1"/>
  <c r="L54" i="16" s="1"/>
  <c r="M54" i="16" s="1"/>
  <c r="N54" i="16" s="1"/>
  <c r="O54" i="16" s="1"/>
  <c r="P54" i="16" s="1"/>
  <c r="Q54" i="16" s="1"/>
  <c r="R54" i="16" s="1"/>
  <c r="S54" i="16" s="1"/>
  <c r="T54" i="16" s="1"/>
  <c r="H54" i="16"/>
  <c r="BA53" i="16"/>
  <c r="BB53" i="16" s="1"/>
  <c r="BC53" i="16" s="1"/>
  <c r="AP53" i="16"/>
  <c r="AQ53" i="16" s="1"/>
  <c r="AR53" i="16" s="1"/>
  <c r="AE53" i="16"/>
  <c r="AF53" i="16" s="1"/>
  <c r="AG53" i="16" s="1"/>
  <c r="V53" i="16"/>
  <c r="U53" i="16"/>
  <c r="T53" i="16"/>
  <c r="H53" i="16"/>
  <c r="AP52" i="16"/>
  <c r="AQ52" i="16" s="1"/>
  <c r="AR52" i="16" s="1"/>
  <c r="V52" i="16"/>
  <c r="U52" i="16"/>
  <c r="T52" i="16"/>
  <c r="H52" i="16"/>
  <c r="CH51" i="16"/>
  <c r="CF51" i="16"/>
  <c r="CD51" i="16"/>
  <c r="CB51" i="16"/>
  <c r="BZ51" i="16"/>
  <c r="BX51" i="16"/>
  <c r="BV51" i="16"/>
  <c r="BT51" i="16"/>
  <c r="BR51" i="16"/>
  <c r="BP51" i="16"/>
  <c r="AP51" i="16"/>
  <c r="AQ51" i="16" s="1"/>
  <c r="AR51" i="16" s="1"/>
  <c r="V51" i="16"/>
  <c r="U51" i="16"/>
  <c r="T51" i="16"/>
  <c r="H51" i="16"/>
  <c r="CH50" i="16"/>
  <c r="CF50" i="16"/>
  <c r="CD50" i="16"/>
  <c r="CB50" i="16"/>
  <c r="BZ50" i="16"/>
  <c r="BX50" i="16"/>
  <c r="BV50" i="16"/>
  <c r="BT50" i="16"/>
  <c r="BR50" i="16"/>
  <c r="BP50" i="16"/>
  <c r="AP50" i="16"/>
  <c r="AQ50" i="16" s="1"/>
  <c r="AR50" i="16" s="1"/>
  <c r="AG50" i="16"/>
  <c r="AP49" i="16"/>
  <c r="AQ49" i="16" s="1"/>
  <c r="AR49" i="16" s="1"/>
  <c r="AG49" i="16"/>
  <c r="AP48" i="16"/>
  <c r="AQ48" i="16" s="1"/>
  <c r="AR48" i="16" s="1"/>
  <c r="AG48" i="16"/>
  <c r="CP47" i="16"/>
  <c r="CN47" i="16"/>
  <c r="CL47" i="16"/>
  <c r="CJ47" i="16"/>
  <c r="CH47" i="16"/>
  <c r="CF47" i="16"/>
  <c r="CD47" i="16"/>
  <c r="CB47" i="16"/>
  <c r="BZ47" i="16"/>
  <c r="BX47" i="16"/>
  <c r="BV47" i="16"/>
  <c r="BT47" i="16"/>
  <c r="BR47" i="16"/>
  <c r="BP47" i="16"/>
  <c r="AP47" i="16"/>
  <c r="AQ47" i="16" s="1"/>
  <c r="AR47" i="16" s="1"/>
  <c r="AG47" i="16"/>
  <c r="AP46" i="16"/>
  <c r="AQ46" i="16" s="1"/>
  <c r="AR46" i="16" s="1"/>
  <c r="CP45" i="16"/>
  <c r="CN45" i="16"/>
  <c r="CL45" i="16"/>
  <c r="CJ45" i="16"/>
  <c r="CH45" i="16"/>
  <c r="CF45" i="16"/>
  <c r="CD45" i="16"/>
  <c r="CB45" i="16"/>
  <c r="BZ45" i="16"/>
  <c r="BX45" i="16"/>
  <c r="BV45" i="16"/>
  <c r="BT45" i="16"/>
  <c r="BR45" i="16"/>
  <c r="BP45" i="16"/>
  <c r="CP44" i="16"/>
  <c r="CN44" i="16"/>
  <c r="CL44" i="16"/>
  <c r="CJ44" i="16"/>
  <c r="CH44" i="16"/>
  <c r="CF44" i="16"/>
  <c r="CD44" i="16"/>
  <c r="CB44" i="16"/>
  <c r="BZ44" i="16"/>
  <c r="BX44" i="16"/>
  <c r="BV44" i="16"/>
  <c r="BT44" i="16"/>
  <c r="BR44" i="16"/>
  <c r="BP44" i="16"/>
  <c r="AW44" i="16"/>
  <c r="AV44" i="16"/>
  <c r="AU44" i="16"/>
  <c r="AT44" i="16"/>
  <c r="AS44" i="16"/>
  <c r="AR44" i="16"/>
  <c r="AO44" i="16"/>
  <c r="AN44" i="16"/>
  <c r="AM44" i="16"/>
  <c r="AL44" i="16"/>
  <c r="AK44" i="16"/>
  <c r="AJ44" i="16"/>
  <c r="AG44" i="16"/>
  <c r="AF44" i="16"/>
  <c r="AE44" i="16"/>
  <c r="AD44" i="16"/>
  <c r="AC44" i="16"/>
  <c r="AB44" i="16"/>
  <c r="T44" i="16"/>
  <c r="R44" i="16"/>
  <c r="CP43" i="16"/>
  <c r="CN43" i="16"/>
  <c r="CL43" i="16"/>
  <c r="CJ43" i="16"/>
  <c r="CH43" i="16"/>
  <c r="CF43" i="16"/>
  <c r="CD43" i="16"/>
  <c r="CB43" i="16"/>
  <c r="BZ43" i="16"/>
  <c r="BX43" i="16"/>
  <c r="BV43" i="16"/>
  <c r="BT43" i="16"/>
  <c r="BR43" i="16"/>
  <c r="BP43" i="16"/>
  <c r="AW43" i="16"/>
  <c r="AV43" i="16"/>
  <c r="AU43" i="16"/>
  <c r="AT43" i="16"/>
  <c r="AS43" i="16"/>
  <c r="AR43" i="16"/>
  <c r="AO43" i="16"/>
  <c r="AN43" i="16"/>
  <c r="AM43" i="16"/>
  <c r="AL43" i="16"/>
  <c r="AK43" i="16"/>
  <c r="AJ43" i="16"/>
  <c r="AG43" i="16"/>
  <c r="AF43" i="16"/>
  <c r="AE43" i="16"/>
  <c r="AD43" i="16"/>
  <c r="AC43" i="16"/>
  <c r="AB43" i="16"/>
  <c r="X43" i="16"/>
  <c r="V43" i="16"/>
  <c r="T43" i="16"/>
  <c r="CP42" i="16"/>
  <c r="CN42" i="16"/>
  <c r="CL42" i="16"/>
  <c r="CJ42" i="16"/>
  <c r="CH42" i="16"/>
  <c r="CF42" i="16"/>
  <c r="CD42" i="16"/>
  <c r="CB42" i="16"/>
  <c r="BZ42" i="16"/>
  <c r="BX42" i="16"/>
  <c r="BV42" i="16"/>
  <c r="BT42" i="16"/>
  <c r="BR42" i="16"/>
  <c r="BP42" i="16"/>
  <c r="AW42" i="16"/>
  <c r="AV42" i="16"/>
  <c r="AU42" i="16"/>
  <c r="AT42" i="16"/>
  <c r="AS42" i="16"/>
  <c r="AR42" i="16"/>
  <c r="AO42" i="16"/>
  <c r="AN42" i="16"/>
  <c r="AM42" i="16"/>
  <c r="AL42" i="16"/>
  <c r="AK42" i="16"/>
  <c r="AJ42" i="16"/>
  <c r="AG42" i="16"/>
  <c r="AF42" i="16"/>
  <c r="AE42" i="16"/>
  <c r="AD42" i="16"/>
  <c r="AC42" i="16"/>
  <c r="AB42" i="16"/>
  <c r="X42" i="16"/>
  <c r="V42" i="16"/>
  <c r="T42" i="16"/>
  <c r="AW41" i="16"/>
  <c r="AV41" i="16"/>
  <c r="AU41" i="16"/>
  <c r="AT41" i="16"/>
  <c r="AS41" i="16"/>
  <c r="AR41" i="16"/>
  <c r="AO41" i="16"/>
  <c r="AN41" i="16"/>
  <c r="AM41" i="16"/>
  <c r="AL41" i="16"/>
  <c r="AK41" i="16"/>
  <c r="AJ41" i="16"/>
  <c r="AG41" i="16"/>
  <c r="AF41" i="16"/>
  <c r="AE41" i="16"/>
  <c r="AD41" i="16"/>
  <c r="AC41" i="16"/>
  <c r="AB41" i="16"/>
  <c r="X41" i="16"/>
  <c r="V41" i="16"/>
  <c r="T41" i="16"/>
  <c r="AW40" i="16"/>
  <c r="AV40" i="16"/>
  <c r="AU40" i="16"/>
  <c r="AT40" i="16"/>
  <c r="AS40" i="16"/>
  <c r="AR40" i="16"/>
  <c r="AO40" i="16"/>
  <c r="AN40" i="16"/>
  <c r="AM40" i="16"/>
  <c r="AL40" i="16"/>
  <c r="AK40" i="16"/>
  <c r="AJ40" i="16"/>
  <c r="AG40" i="16"/>
  <c r="AF40" i="16"/>
  <c r="AE40" i="16"/>
  <c r="AD40" i="16"/>
  <c r="AC40" i="16"/>
  <c r="AB40" i="16"/>
  <c r="V40" i="16"/>
  <c r="T40" i="16"/>
  <c r="AW39" i="16"/>
  <c r="AV39" i="16"/>
  <c r="AU39" i="16"/>
  <c r="AT39" i="16"/>
  <c r="AS39" i="16"/>
  <c r="AR39" i="16"/>
  <c r="AO39" i="16"/>
  <c r="AN39" i="16"/>
  <c r="AM39" i="16"/>
  <c r="AL39" i="16"/>
  <c r="AK39" i="16"/>
  <c r="AJ39" i="16"/>
  <c r="AG39" i="16"/>
  <c r="AF39" i="16"/>
  <c r="AE39" i="16"/>
  <c r="AD39" i="16"/>
  <c r="AC39" i="16"/>
  <c r="AB39" i="16"/>
  <c r="Z39" i="16"/>
  <c r="X39" i="16"/>
  <c r="V39" i="16"/>
  <c r="T39" i="16"/>
  <c r="R39" i="16"/>
  <c r="CC38" i="16"/>
  <c r="CD38" i="16" s="1"/>
  <c r="CE38" i="16" s="1"/>
  <c r="BF38" i="16"/>
  <c r="BE38" i="16"/>
  <c r="BD38" i="16"/>
  <c r="BC38" i="16"/>
  <c r="BB38" i="16"/>
  <c r="BA38" i="16"/>
  <c r="CB36" i="16"/>
  <c r="CC36" i="16" s="1"/>
  <c r="CD36" i="16" s="1"/>
  <c r="CE36" i="16" s="1"/>
  <c r="BQ36" i="16"/>
  <c r="CB35" i="16"/>
  <c r="CC35" i="16" s="1"/>
  <c r="CD35" i="16" s="1"/>
  <c r="CE35" i="16" s="1"/>
  <c r="BQ35" i="16"/>
  <c r="BI35" i="16"/>
  <c r="BK35" i="16" s="1"/>
  <c r="BM35" i="16" s="1"/>
  <c r="BO35" i="16" s="1"/>
  <c r="CQ34" i="16"/>
  <c r="BF34" i="16"/>
  <c r="BD34" i="16"/>
  <c r="BB34" i="16"/>
  <c r="AZ34" i="16"/>
  <c r="AX34" i="16"/>
  <c r="AV34" i="16"/>
  <c r="AT34" i="16"/>
  <c r="AR34" i="16"/>
  <c r="AP34" i="16"/>
  <c r="AN34" i="16"/>
  <c r="AL34" i="16"/>
  <c r="AJ34" i="16"/>
  <c r="AH34" i="16"/>
  <c r="AF34" i="16"/>
  <c r="AD34" i="16"/>
  <c r="AB34" i="16"/>
  <c r="Z34" i="16"/>
  <c r="X34" i="16"/>
  <c r="V34" i="16"/>
  <c r="T34" i="16"/>
  <c r="R34" i="16"/>
  <c r="P34" i="16"/>
  <c r="N34" i="16"/>
  <c r="L34" i="16"/>
  <c r="J34" i="16"/>
  <c r="H34" i="16"/>
  <c r="F34" i="16"/>
  <c r="D34" i="16"/>
  <c r="B34" i="16"/>
  <c r="CQ33" i="16"/>
  <c r="CB33" i="16"/>
  <c r="CC33" i="16" s="1"/>
  <c r="CD33" i="16" s="1"/>
  <c r="CE33" i="16" s="1"/>
  <c r="BI33" i="16"/>
  <c r="BJ33" i="16" s="1"/>
  <c r="BK33" i="16" s="1"/>
  <c r="BL33" i="16" s="1"/>
  <c r="BM33" i="16" s="1"/>
  <c r="BN33" i="16" s="1"/>
  <c r="BO33" i="16" s="1"/>
  <c r="BP33" i="16" s="1"/>
  <c r="BQ33" i="16" s="1"/>
  <c r="BR33" i="16" s="1"/>
  <c r="BF33" i="16"/>
  <c r="BD33" i="16"/>
  <c r="BB33" i="16"/>
  <c r="AZ33" i="16"/>
  <c r="AX33" i="16"/>
  <c r="AV33" i="16"/>
  <c r="AT33" i="16"/>
  <c r="AR33" i="16"/>
  <c r="AP33" i="16"/>
  <c r="AN33" i="16"/>
  <c r="AL33" i="16"/>
  <c r="AJ33" i="16"/>
  <c r="AH33" i="16"/>
  <c r="AF33" i="16"/>
  <c r="AD33" i="16"/>
  <c r="AB33" i="16"/>
  <c r="Z33" i="16"/>
  <c r="X33" i="16"/>
  <c r="V33" i="16"/>
  <c r="T33" i="16"/>
  <c r="R33" i="16"/>
  <c r="P33" i="16"/>
  <c r="N33" i="16"/>
  <c r="L33" i="16"/>
  <c r="J33" i="16"/>
  <c r="H33" i="16"/>
  <c r="F33" i="16"/>
  <c r="D33" i="16"/>
  <c r="B33" i="16"/>
  <c r="CQ32" i="16"/>
  <c r="CE29" i="16"/>
  <c r="CD29" i="16"/>
  <c r="CC29" i="16"/>
  <c r="CB29" i="16"/>
  <c r="BZ29" i="16"/>
  <c r="BY29" i="16"/>
  <c r="BX29" i="16"/>
  <c r="BP29" i="16"/>
  <c r="EU29" i="16" s="1"/>
  <c r="BN29" i="16"/>
  <c r="ES29" i="16" s="1"/>
  <c r="BL29" i="16"/>
  <c r="EQ29" i="16" s="1"/>
  <c r="BJ29" i="16"/>
  <c r="EO29" i="16" s="1"/>
  <c r="BH29" i="16"/>
  <c r="EM29" i="16" s="1"/>
  <c r="BF29" i="16"/>
  <c r="EK29" i="16" s="1"/>
  <c r="BD29" i="16"/>
  <c r="EI29" i="16" s="1"/>
  <c r="BB29" i="16"/>
  <c r="EG29" i="16" s="1"/>
  <c r="AZ29" i="16"/>
  <c r="EE29" i="16" s="1"/>
  <c r="AX29" i="16"/>
  <c r="EC29" i="16" s="1"/>
  <c r="AV29" i="16"/>
  <c r="EA29" i="16" s="1"/>
  <c r="AT29" i="16"/>
  <c r="DY29" i="16" s="1"/>
  <c r="AR29" i="16"/>
  <c r="DW29" i="16" s="1"/>
  <c r="AP29" i="16"/>
  <c r="DU29" i="16" s="1"/>
  <c r="AN29" i="16"/>
  <c r="DS29" i="16" s="1"/>
  <c r="AL29" i="16"/>
  <c r="DQ29" i="16" s="1"/>
  <c r="AJ29" i="16"/>
  <c r="DO29" i="16" s="1"/>
  <c r="AH29" i="16"/>
  <c r="DM29" i="16" s="1"/>
  <c r="AF29" i="16"/>
  <c r="DK29" i="16" s="1"/>
  <c r="AD29" i="16"/>
  <c r="DI29" i="16" s="1"/>
  <c r="AB29" i="16"/>
  <c r="DG29" i="16" s="1"/>
  <c r="Z29" i="16"/>
  <c r="DE29" i="16" s="1"/>
  <c r="X29" i="16"/>
  <c r="DC29" i="16" s="1"/>
  <c r="V29" i="16"/>
  <c r="DA29" i="16" s="1"/>
  <c r="T29" i="16"/>
  <c r="CY29" i="16" s="1"/>
  <c r="R29" i="16"/>
  <c r="CW29" i="16" s="1"/>
  <c r="CE28" i="16"/>
  <c r="CD28" i="16"/>
  <c r="CC28" i="16"/>
  <c r="CB28" i="16"/>
  <c r="BZ28" i="16"/>
  <c r="BY28" i="16"/>
  <c r="BX28" i="16"/>
  <c r="BP28" i="16"/>
  <c r="EU28" i="16" s="1"/>
  <c r="BN28" i="16"/>
  <c r="ES28" i="16" s="1"/>
  <c r="BL28" i="16"/>
  <c r="EQ28" i="16" s="1"/>
  <c r="BJ28" i="16"/>
  <c r="EO28" i="16" s="1"/>
  <c r="BH28" i="16"/>
  <c r="EM28" i="16" s="1"/>
  <c r="BF28" i="16"/>
  <c r="EK28" i="16" s="1"/>
  <c r="BD28" i="16"/>
  <c r="EI28" i="16" s="1"/>
  <c r="BB28" i="16"/>
  <c r="EG28" i="16" s="1"/>
  <c r="AZ28" i="16"/>
  <c r="EE28" i="16" s="1"/>
  <c r="AX28" i="16"/>
  <c r="EC28" i="16" s="1"/>
  <c r="AV28" i="16"/>
  <c r="EA28" i="16" s="1"/>
  <c r="AT28" i="16"/>
  <c r="DY28" i="16" s="1"/>
  <c r="AR28" i="16"/>
  <c r="DW28" i="16" s="1"/>
  <c r="AP28" i="16"/>
  <c r="DU28" i="16" s="1"/>
  <c r="AN28" i="16"/>
  <c r="DS28" i="16" s="1"/>
  <c r="AL28" i="16"/>
  <c r="DQ28" i="16" s="1"/>
  <c r="AJ28" i="16"/>
  <c r="DO28" i="16" s="1"/>
  <c r="AH28" i="16"/>
  <c r="DM28" i="16" s="1"/>
  <c r="AF28" i="16"/>
  <c r="DK28" i="16" s="1"/>
  <c r="AD28" i="16"/>
  <c r="DI28" i="16" s="1"/>
  <c r="AB28" i="16"/>
  <c r="DG28" i="16" s="1"/>
  <c r="Z28" i="16"/>
  <c r="DE28" i="16" s="1"/>
  <c r="X28" i="16"/>
  <c r="DC28" i="16" s="1"/>
  <c r="V28" i="16"/>
  <c r="DA28" i="16" s="1"/>
  <c r="T28" i="16"/>
  <c r="CY28" i="16" s="1"/>
  <c r="R28" i="16"/>
  <c r="CW28" i="16" s="1"/>
  <c r="CE27" i="16"/>
  <c r="CD27" i="16"/>
  <c r="CC27" i="16"/>
  <c r="CB27" i="16"/>
  <c r="BZ27" i="16"/>
  <c r="BY27" i="16"/>
  <c r="BX27" i="16"/>
  <c r="BP27" i="16"/>
  <c r="EU27" i="16" s="1"/>
  <c r="BN27" i="16"/>
  <c r="ES27" i="16" s="1"/>
  <c r="BL27" i="16"/>
  <c r="EQ27" i="16" s="1"/>
  <c r="BJ27" i="16"/>
  <c r="EO27" i="16" s="1"/>
  <c r="BH27" i="16"/>
  <c r="EM27" i="16" s="1"/>
  <c r="BF27" i="16"/>
  <c r="EK27" i="16" s="1"/>
  <c r="BD27" i="16"/>
  <c r="EI27" i="16" s="1"/>
  <c r="BB27" i="16"/>
  <c r="EG27" i="16" s="1"/>
  <c r="AZ27" i="16"/>
  <c r="EE27" i="16" s="1"/>
  <c r="AX27" i="16"/>
  <c r="EC27" i="16" s="1"/>
  <c r="AV27" i="16"/>
  <c r="EA27" i="16" s="1"/>
  <c r="AT27" i="16"/>
  <c r="DY27" i="16" s="1"/>
  <c r="AR27" i="16"/>
  <c r="DW27" i="16" s="1"/>
  <c r="AP27" i="16"/>
  <c r="DU27" i="16" s="1"/>
  <c r="AN27" i="16"/>
  <c r="DS27" i="16" s="1"/>
  <c r="AL27" i="16"/>
  <c r="DQ27" i="16" s="1"/>
  <c r="AJ27" i="16"/>
  <c r="DO27" i="16" s="1"/>
  <c r="AH27" i="16"/>
  <c r="DM27" i="16" s="1"/>
  <c r="AF27" i="16"/>
  <c r="DK27" i="16" s="1"/>
  <c r="AD27" i="16"/>
  <c r="DI27" i="16" s="1"/>
  <c r="AB27" i="16"/>
  <c r="DG27" i="16" s="1"/>
  <c r="Z27" i="16"/>
  <c r="DE27" i="16" s="1"/>
  <c r="X27" i="16"/>
  <c r="DC27" i="16" s="1"/>
  <c r="V27" i="16"/>
  <c r="DA27" i="16" s="1"/>
  <c r="T27" i="16"/>
  <c r="CY27" i="16" s="1"/>
  <c r="R27" i="16"/>
  <c r="CW27" i="16" s="1"/>
  <c r="CE26" i="16"/>
  <c r="CD26" i="16"/>
  <c r="CC26" i="16"/>
  <c r="CB26" i="16"/>
  <c r="BZ26" i="16"/>
  <c r="BY26" i="16"/>
  <c r="BX26" i="16"/>
  <c r="BP26" i="16"/>
  <c r="EU26" i="16" s="1"/>
  <c r="BN26" i="16"/>
  <c r="ES26" i="16" s="1"/>
  <c r="BL26" i="16"/>
  <c r="EQ26" i="16" s="1"/>
  <c r="BJ26" i="16"/>
  <c r="EO26" i="16" s="1"/>
  <c r="BH26" i="16"/>
  <c r="EM26" i="16" s="1"/>
  <c r="BF26" i="16"/>
  <c r="EK26" i="16" s="1"/>
  <c r="BD26" i="16"/>
  <c r="EI26" i="16" s="1"/>
  <c r="BB26" i="16"/>
  <c r="EG26" i="16" s="1"/>
  <c r="AZ26" i="16"/>
  <c r="EE26" i="16" s="1"/>
  <c r="AX26" i="16"/>
  <c r="EC26" i="16" s="1"/>
  <c r="AV26" i="16"/>
  <c r="EA26" i="16" s="1"/>
  <c r="AT26" i="16"/>
  <c r="DY26" i="16" s="1"/>
  <c r="AR26" i="16"/>
  <c r="DW26" i="16" s="1"/>
  <c r="AP26" i="16"/>
  <c r="DU26" i="16" s="1"/>
  <c r="AN26" i="16"/>
  <c r="DS26" i="16" s="1"/>
  <c r="AL26" i="16"/>
  <c r="DQ26" i="16" s="1"/>
  <c r="AJ26" i="16"/>
  <c r="DO26" i="16" s="1"/>
  <c r="AH26" i="16"/>
  <c r="DM26" i="16" s="1"/>
  <c r="AF26" i="16"/>
  <c r="DK26" i="16" s="1"/>
  <c r="AD26" i="16"/>
  <c r="DI26" i="16" s="1"/>
  <c r="AB26" i="16"/>
  <c r="DG26" i="16" s="1"/>
  <c r="Z26" i="16"/>
  <c r="DE26" i="16" s="1"/>
  <c r="X26" i="16"/>
  <c r="DC26" i="16" s="1"/>
  <c r="V26" i="16"/>
  <c r="DA26" i="16" s="1"/>
  <c r="T26" i="16"/>
  <c r="CY26" i="16" s="1"/>
  <c r="R26" i="16"/>
  <c r="CW26" i="16" s="1"/>
  <c r="CE25" i="16"/>
  <c r="CD25" i="16"/>
  <c r="CC25" i="16"/>
  <c r="CB25" i="16"/>
  <c r="BZ25" i="16"/>
  <c r="BY25" i="16"/>
  <c r="BX25" i="16"/>
  <c r="BP25" i="16"/>
  <c r="EU25" i="16" s="1"/>
  <c r="BN25" i="16"/>
  <c r="ES25" i="16" s="1"/>
  <c r="BL25" i="16"/>
  <c r="EQ25" i="16" s="1"/>
  <c r="BJ25" i="16"/>
  <c r="EO25" i="16" s="1"/>
  <c r="BH25" i="16"/>
  <c r="EM25" i="16" s="1"/>
  <c r="BF25" i="16"/>
  <c r="EK25" i="16" s="1"/>
  <c r="BD25" i="16"/>
  <c r="EI25" i="16" s="1"/>
  <c r="BB25" i="16"/>
  <c r="EG25" i="16" s="1"/>
  <c r="AZ25" i="16"/>
  <c r="EE25" i="16" s="1"/>
  <c r="AX25" i="16"/>
  <c r="EC25" i="16" s="1"/>
  <c r="AV25" i="16"/>
  <c r="EA25" i="16" s="1"/>
  <c r="AT25" i="16"/>
  <c r="DY25" i="16" s="1"/>
  <c r="AR25" i="16"/>
  <c r="DW25" i="16" s="1"/>
  <c r="AP25" i="16"/>
  <c r="DU25" i="16" s="1"/>
  <c r="AN25" i="16"/>
  <c r="DS25" i="16" s="1"/>
  <c r="AL25" i="16"/>
  <c r="DQ25" i="16" s="1"/>
  <c r="AJ25" i="16"/>
  <c r="DO25" i="16" s="1"/>
  <c r="AH25" i="16"/>
  <c r="DM25" i="16" s="1"/>
  <c r="AF25" i="16"/>
  <c r="DK25" i="16" s="1"/>
  <c r="AD25" i="16"/>
  <c r="DI25" i="16" s="1"/>
  <c r="AB25" i="16"/>
  <c r="DG25" i="16" s="1"/>
  <c r="Z25" i="16"/>
  <c r="DE25" i="16" s="1"/>
  <c r="X25" i="16"/>
  <c r="DC25" i="16" s="1"/>
  <c r="V25" i="16"/>
  <c r="DA25" i="16" s="1"/>
  <c r="T25" i="16"/>
  <c r="CY25" i="16" s="1"/>
  <c r="R25" i="16"/>
  <c r="CW25" i="16" s="1"/>
  <c r="CE24" i="16"/>
  <c r="CD24" i="16"/>
  <c r="CC24" i="16"/>
  <c r="CB24" i="16"/>
  <c r="BZ24" i="16"/>
  <c r="BY24" i="16"/>
  <c r="BX24" i="16"/>
  <c r="BT24" i="16"/>
  <c r="BU24" i="16" s="1"/>
  <c r="BV24" i="16" s="1"/>
  <c r="BW24" i="16" s="1"/>
  <c r="BR24" i="16"/>
  <c r="BP24" i="16"/>
  <c r="FK24" i="16" s="1"/>
  <c r="BN24" i="16"/>
  <c r="FI24" i="16" s="1"/>
  <c r="BL24" i="16"/>
  <c r="FG24" i="16" s="1"/>
  <c r="BJ24" i="16"/>
  <c r="FE24" i="16" s="1"/>
  <c r="BH24" i="16"/>
  <c r="FC24" i="16" s="1"/>
  <c r="BF24" i="16"/>
  <c r="FA24" i="16" s="1"/>
  <c r="BD24" i="16"/>
  <c r="EY24" i="16" s="1"/>
  <c r="BB24" i="16"/>
  <c r="EW24" i="16" s="1"/>
  <c r="AZ24" i="16"/>
  <c r="EU24" i="16" s="1"/>
  <c r="AX24" i="16"/>
  <c r="ES24" i="16" s="1"/>
  <c r="AV24" i="16"/>
  <c r="EQ24" i="16" s="1"/>
  <c r="AT24" i="16"/>
  <c r="EO24" i="16" s="1"/>
  <c r="AR24" i="16"/>
  <c r="EM24" i="16" s="1"/>
  <c r="AP24" i="16"/>
  <c r="EK24" i="16" s="1"/>
  <c r="AN24" i="16"/>
  <c r="EI24" i="16" s="1"/>
  <c r="AL24" i="16"/>
  <c r="EG24" i="16" s="1"/>
  <c r="AJ24" i="16"/>
  <c r="EE24" i="16" s="1"/>
  <c r="AH24" i="16"/>
  <c r="EC24" i="16" s="1"/>
  <c r="AF24" i="16"/>
  <c r="EA24" i="16" s="1"/>
  <c r="AD24" i="16"/>
  <c r="DY24" i="16" s="1"/>
  <c r="AB24" i="16"/>
  <c r="DW24" i="16" s="1"/>
  <c r="Z24" i="16"/>
  <c r="DU24" i="16" s="1"/>
  <c r="X24" i="16"/>
  <c r="DS24" i="16" s="1"/>
  <c r="V24" i="16"/>
  <c r="DQ24" i="16" s="1"/>
  <c r="T24" i="16"/>
  <c r="DO24" i="16" s="1"/>
  <c r="R24" i="16"/>
  <c r="DM24" i="16" s="1"/>
  <c r="P24" i="16"/>
  <c r="DK24" i="16" s="1"/>
  <c r="N24" i="16"/>
  <c r="DI24" i="16" s="1"/>
  <c r="L24" i="16"/>
  <c r="DG24" i="16" s="1"/>
  <c r="J24" i="16"/>
  <c r="DE24" i="16" s="1"/>
  <c r="H24" i="16"/>
  <c r="DC24" i="16" s="1"/>
  <c r="F24" i="16"/>
  <c r="DA24" i="16" s="1"/>
  <c r="D24" i="16"/>
  <c r="CY24" i="16" s="1"/>
  <c r="B24" i="16"/>
  <c r="CW24" i="16" s="1"/>
  <c r="CE23" i="16"/>
  <c r="CD23" i="16"/>
  <c r="CC23" i="16"/>
  <c r="CB23" i="16"/>
  <c r="BZ23" i="16"/>
  <c r="BY23" i="16"/>
  <c r="BX23" i="16"/>
  <c r="BT23" i="16"/>
  <c r="BU23" i="16" s="1"/>
  <c r="BV23" i="16" s="1"/>
  <c r="BW23" i="16" s="1"/>
  <c r="BR23" i="16"/>
  <c r="BP23" i="16"/>
  <c r="FK23" i="16" s="1"/>
  <c r="BN23" i="16"/>
  <c r="FI23" i="16" s="1"/>
  <c r="BL23" i="16"/>
  <c r="FG23" i="16" s="1"/>
  <c r="BJ23" i="16"/>
  <c r="FE23" i="16" s="1"/>
  <c r="BH23" i="16"/>
  <c r="FC23" i="16" s="1"/>
  <c r="BF23" i="16"/>
  <c r="FA23" i="16" s="1"/>
  <c r="BD23" i="16"/>
  <c r="EY23" i="16" s="1"/>
  <c r="BB23" i="16"/>
  <c r="EW23" i="16" s="1"/>
  <c r="AZ23" i="16"/>
  <c r="EU23" i="16" s="1"/>
  <c r="AX23" i="16"/>
  <c r="ES23" i="16" s="1"/>
  <c r="AV23" i="16"/>
  <c r="EQ23" i="16" s="1"/>
  <c r="AT23" i="16"/>
  <c r="EO23" i="16" s="1"/>
  <c r="AR23" i="16"/>
  <c r="EM23" i="16" s="1"/>
  <c r="AP23" i="16"/>
  <c r="EK23" i="16" s="1"/>
  <c r="AN23" i="16"/>
  <c r="EI23" i="16" s="1"/>
  <c r="AL23" i="16"/>
  <c r="EG23" i="16" s="1"/>
  <c r="AJ23" i="16"/>
  <c r="EE23" i="16" s="1"/>
  <c r="AH23" i="16"/>
  <c r="EC23" i="16" s="1"/>
  <c r="AF23" i="16"/>
  <c r="EA23" i="16" s="1"/>
  <c r="AD23" i="16"/>
  <c r="DY23" i="16" s="1"/>
  <c r="AB23" i="16"/>
  <c r="DW23" i="16" s="1"/>
  <c r="Z23" i="16"/>
  <c r="DU23" i="16" s="1"/>
  <c r="X23" i="16"/>
  <c r="DS23" i="16" s="1"/>
  <c r="V23" i="16"/>
  <c r="DQ23" i="16" s="1"/>
  <c r="T23" i="16"/>
  <c r="DO23" i="16" s="1"/>
  <c r="R23" i="16"/>
  <c r="DM23" i="16" s="1"/>
  <c r="P23" i="16"/>
  <c r="DK23" i="16" s="1"/>
  <c r="N23" i="16"/>
  <c r="DI23" i="16" s="1"/>
  <c r="L23" i="16"/>
  <c r="DG23" i="16" s="1"/>
  <c r="J23" i="16"/>
  <c r="DE23" i="16" s="1"/>
  <c r="H23" i="16"/>
  <c r="DC23" i="16" s="1"/>
  <c r="F23" i="16"/>
  <c r="DA23" i="16" s="1"/>
  <c r="D23" i="16"/>
  <c r="CY23" i="16" s="1"/>
  <c r="B23" i="16"/>
  <c r="CW23" i="16" s="1"/>
  <c r="CE22" i="16"/>
  <c r="CD22" i="16"/>
  <c r="CC22" i="16"/>
  <c r="CB22" i="16"/>
  <c r="BZ22" i="16"/>
  <c r="BY22" i="16"/>
  <c r="BX22" i="16"/>
  <c r="BT22" i="16"/>
  <c r="BU22" i="16" s="1"/>
  <c r="BV22" i="16" s="1"/>
  <c r="BW22" i="16" s="1"/>
  <c r="BR22" i="16"/>
  <c r="BP22" i="16"/>
  <c r="FK22" i="16" s="1"/>
  <c r="BN22" i="16"/>
  <c r="FI22" i="16" s="1"/>
  <c r="BL22" i="16"/>
  <c r="FG22" i="16" s="1"/>
  <c r="BJ22" i="16"/>
  <c r="FE22" i="16" s="1"/>
  <c r="BH22" i="16"/>
  <c r="FC22" i="16" s="1"/>
  <c r="BF22" i="16"/>
  <c r="FA22" i="16" s="1"/>
  <c r="BD22" i="16"/>
  <c r="EY22" i="16" s="1"/>
  <c r="BB22" i="16"/>
  <c r="EW22" i="16" s="1"/>
  <c r="AZ22" i="16"/>
  <c r="EU22" i="16" s="1"/>
  <c r="AX22" i="16"/>
  <c r="ES22" i="16" s="1"/>
  <c r="AV22" i="16"/>
  <c r="EQ22" i="16" s="1"/>
  <c r="AT22" i="16"/>
  <c r="EO22" i="16" s="1"/>
  <c r="AR22" i="16"/>
  <c r="EM22" i="16" s="1"/>
  <c r="AP22" i="16"/>
  <c r="EK22" i="16" s="1"/>
  <c r="AN22" i="16"/>
  <c r="EI22" i="16" s="1"/>
  <c r="AL22" i="16"/>
  <c r="EG22" i="16" s="1"/>
  <c r="AJ22" i="16"/>
  <c r="EE22" i="16" s="1"/>
  <c r="AH22" i="16"/>
  <c r="EC22" i="16" s="1"/>
  <c r="AF22" i="16"/>
  <c r="EA22" i="16" s="1"/>
  <c r="AD22" i="16"/>
  <c r="DY22" i="16" s="1"/>
  <c r="AB22" i="16"/>
  <c r="DW22" i="16" s="1"/>
  <c r="Z22" i="16"/>
  <c r="DU22" i="16" s="1"/>
  <c r="X22" i="16"/>
  <c r="DS22" i="16" s="1"/>
  <c r="V22" i="16"/>
  <c r="DQ22" i="16" s="1"/>
  <c r="T22" i="16"/>
  <c r="DO22" i="16" s="1"/>
  <c r="R22" i="16"/>
  <c r="DM22" i="16" s="1"/>
  <c r="P22" i="16"/>
  <c r="DK22" i="16" s="1"/>
  <c r="N22" i="16"/>
  <c r="DI22" i="16" s="1"/>
  <c r="L22" i="16"/>
  <c r="DG22" i="16" s="1"/>
  <c r="J22" i="16"/>
  <c r="DE22" i="16" s="1"/>
  <c r="H22" i="16"/>
  <c r="DC22" i="16" s="1"/>
  <c r="F22" i="16"/>
  <c r="DA22" i="16" s="1"/>
  <c r="D22" i="16"/>
  <c r="CY22" i="16" s="1"/>
  <c r="B22" i="16"/>
  <c r="CW22" i="16" s="1"/>
  <c r="CE21" i="16"/>
  <c r="CD21" i="16"/>
  <c r="CC21" i="16"/>
  <c r="CB21" i="16"/>
  <c r="BZ21" i="16"/>
  <c r="BY21" i="16"/>
  <c r="BX21" i="16"/>
  <c r="BT21" i="16"/>
  <c r="BU21" i="16" s="1"/>
  <c r="BV21" i="16" s="1"/>
  <c r="BW21" i="16" s="1"/>
  <c r="BR21" i="16"/>
  <c r="BP21" i="16"/>
  <c r="FK21" i="16" s="1"/>
  <c r="BN21" i="16"/>
  <c r="FI21" i="16" s="1"/>
  <c r="BL21" i="16"/>
  <c r="FG21" i="16" s="1"/>
  <c r="BJ21" i="16"/>
  <c r="FE21" i="16" s="1"/>
  <c r="BH21" i="16"/>
  <c r="FC21" i="16" s="1"/>
  <c r="BF21" i="16"/>
  <c r="FA21" i="16" s="1"/>
  <c r="BD21" i="16"/>
  <c r="EY21" i="16" s="1"/>
  <c r="BB21" i="16"/>
  <c r="EW21" i="16" s="1"/>
  <c r="AZ21" i="16"/>
  <c r="EU21" i="16" s="1"/>
  <c r="AX21" i="16"/>
  <c r="ES21" i="16" s="1"/>
  <c r="AV21" i="16"/>
  <c r="EQ21" i="16" s="1"/>
  <c r="AT21" i="16"/>
  <c r="EO21" i="16" s="1"/>
  <c r="AR21" i="16"/>
  <c r="EM21" i="16" s="1"/>
  <c r="AP21" i="16"/>
  <c r="EK21" i="16" s="1"/>
  <c r="AN21" i="16"/>
  <c r="EI21" i="16" s="1"/>
  <c r="AL21" i="16"/>
  <c r="EG21" i="16" s="1"/>
  <c r="AJ21" i="16"/>
  <c r="EE21" i="16" s="1"/>
  <c r="AH21" i="16"/>
  <c r="EC21" i="16" s="1"/>
  <c r="AF21" i="16"/>
  <c r="EA21" i="16" s="1"/>
  <c r="AD21" i="16"/>
  <c r="DY21" i="16" s="1"/>
  <c r="AB21" i="16"/>
  <c r="DW21" i="16" s="1"/>
  <c r="Z21" i="16"/>
  <c r="DU21" i="16" s="1"/>
  <c r="X21" i="16"/>
  <c r="DS21" i="16" s="1"/>
  <c r="V21" i="16"/>
  <c r="DQ21" i="16" s="1"/>
  <c r="T21" i="16"/>
  <c r="DO21" i="16" s="1"/>
  <c r="R21" i="16"/>
  <c r="DM21" i="16" s="1"/>
  <c r="P21" i="16"/>
  <c r="DK21" i="16" s="1"/>
  <c r="N21" i="16"/>
  <c r="DI21" i="16" s="1"/>
  <c r="L21" i="16"/>
  <c r="DG21" i="16" s="1"/>
  <c r="J21" i="16"/>
  <c r="DE21" i="16" s="1"/>
  <c r="H21" i="16"/>
  <c r="DC21" i="16" s="1"/>
  <c r="F21" i="16"/>
  <c r="DA21" i="16" s="1"/>
  <c r="D21" i="16"/>
  <c r="CY21" i="16" s="1"/>
  <c r="B21" i="16"/>
  <c r="CW21" i="16" s="1"/>
  <c r="CE20" i="16"/>
  <c r="CD20" i="16"/>
  <c r="CC20" i="16"/>
  <c r="CB20" i="16"/>
  <c r="BZ20" i="16"/>
  <c r="BY20" i="16"/>
  <c r="BX20" i="16"/>
  <c r="BT20" i="16"/>
  <c r="BU20" i="16" s="1"/>
  <c r="BV20" i="16" s="1"/>
  <c r="BW20" i="16" s="1"/>
  <c r="BR20" i="16"/>
  <c r="BP20" i="16"/>
  <c r="FK20" i="16" s="1"/>
  <c r="BN20" i="16"/>
  <c r="FI20" i="16" s="1"/>
  <c r="BL20" i="16"/>
  <c r="FG20" i="16" s="1"/>
  <c r="BJ20" i="16"/>
  <c r="FE20" i="16" s="1"/>
  <c r="BH20" i="16"/>
  <c r="FC20" i="16" s="1"/>
  <c r="BF20" i="16"/>
  <c r="FA20" i="16" s="1"/>
  <c r="BD20" i="16"/>
  <c r="EY20" i="16" s="1"/>
  <c r="BB20" i="16"/>
  <c r="EW20" i="16" s="1"/>
  <c r="AZ20" i="16"/>
  <c r="EU20" i="16" s="1"/>
  <c r="AX20" i="16"/>
  <c r="ES20" i="16" s="1"/>
  <c r="AV20" i="16"/>
  <c r="EQ20" i="16" s="1"/>
  <c r="AT20" i="16"/>
  <c r="EO20" i="16" s="1"/>
  <c r="AR20" i="16"/>
  <c r="EM20" i="16" s="1"/>
  <c r="AP20" i="16"/>
  <c r="EK20" i="16" s="1"/>
  <c r="AN20" i="16"/>
  <c r="EI20" i="16" s="1"/>
  <c r="AL20" i="16"/>
  <c r="EG20" i="16" s="1"/>
  <c r="AJ20" i="16"/>
  <c r="EE20" i="16" s="1"/>
  <c r="AH20" i="16"/>
  <c r="EC20" i="16" s="1"/>
  <c r="AF20" i="16"/>
  <c r="EA20" i="16" s="1"/>
  <c r="AD20" i="16"/>
  <c r="DY20" i="16" s="1"/>
  <c r="AB20" i="16"/>
  <c r="DW20" i="16" s="1"/>
  <c r="Z20" i="16"/>
  <c r="DU20" i="16" s="1"/>
  <c r="X20" i="16"/>
  <c r="DS20" i="16" s="1"/>
  <c r="V20" i="16"/>
  <c r="DQ20" i="16" s="1"/>
  <c r="T20" i="16"/>
  <c r="DO20" i="16" s="1"/>
  <c r="R20" i="16"/>
  <c r="DM20" i="16" s="1"/>
  <c r="P20" i="16"/>
  <c r="DK20" i="16" s="1"/>
  <c r="N20" i="16"/>
  <c r="DI20" i="16" s="1"/>
  <c r="L20" i="16"/>
  <c r="DG20" i="16" s="1"/>
  <c r="J20" i="16"/>
  <c r="DE20" i="16" s="1"/>
  <c r="H20" i="16"/>
  <c r="DC20" i="16" s="1"/>
  <c r="F20" i="16"/>
  <c r="DA20" i="16" s="1"/>
  <c r="D20" i="16"/>
  <c r="CY20" i="16" s="1"/>
  <c r="B20" i="16"/>
  <c r="CW20" i="16" s="1"/>
  <c r="CE19" i="16"/>
  <c r="CD19" i="16"/>
  <c r="CC19" i="16"/>
  <c r="CB19" i="16"/>
  <c r="BZ19" i="16"/>
  <c r="BY19" i="16"/>
  <c r="BX19" i="16"/>
  <c r="BT19" i="16"/>
  <c r="BU19" i="16" s="1"/>
  <c r="BV19" i="16" s="1"/>
  <c r="BW19" i="16" s="1"/>
  <c r="BR19" i="16"/>
  <c r="BP19" i="16"/>
  <c r="FK19" i="16" s="1"/>
  <c r="BN19" i="16"/>
  <c r="FI19" i="16" s="1"/>
  <c r="BL19" i="16"/>
  <c r="FG19" i="16" s="1"/>
  <c r="BJ19" i="16"/>
  <c r="FE19" i="16" s="1"/>
  <c r="BH19" i="16"/>
  <c r="FC19" i="16" s="1"/>
  <c r="BF19" i="16"/>
  <c r="FA19" i="16" s="1"/>
  <c r="BD19" i="16"/>
  <c r="EY19" i="16" s="1"/>
  <c r="BB19" i="16"/>
  <c r="EW19" i="16" s="1"/>
  <c r="AZ19" i="16"/>
  <c r="EU19" i="16" s="1"/>
  <c r="AX19" i="16"/>
  <c r="ES19" i="16" s="1"/>
  <c r="AV19" i="16"/>
  <c r="EQ19" i="16" s="1"/>
  <c r="AT19" i="16"/>
  <c r="EO19" i="16" s="1"/>
  <c r="AR19" i="16"/>
  <c r="EM19" i="16" s="1"/>
  <c r="AP19" i="16"/>
  <c r="EK19" i="16" s="1"/>
  <c r="AN19" i="16"/>
  <c r="EI19" i="16" s="1"/>
  <c r="AL19" i="16"/>
  <c r="EG19" i="16" s="1"/>
  <c r="AJ19" i="16"/>
  <c r="EE19" i="16" s="1"/>
  <c r="AH19" i="16"/>
  <c r="EC19" i="16" s="1"/>
  <c r="AF19" i="16"/>
  <c r="EA19" i="16" s="1"/>
  <c r="AD19" i="16"/>
  <c r="DY19" i="16" s="1"/>
  <c r="AB19" i="16"/>
  <c r="DW19" i="16" s="1"/>
  <c r="Z19" i="16"/>
  <c r="DU19" i="16" s="1"/>
  <c r="X19" i="16"/>
  <c r="DS19" i="16" s="1"/>
  <c r="V19" i="16"/>
  <c r="DQ19" i="16" s="1"/>
  <c r="T19" i="16"/>
  <c r="DO19" i="16" s="1"/>
  <c r="R19" i="16"/>
  <c r="DM19" i="16" s="1"/>
  <c r="P19" i="16"/>
  <c r="DK19" i="16" s="1"/>
  <c r="N19" i="16"/>
  <c r="DI19" i="16" s="1"/>
  <c r="L19" i="16"/>
  <c r="DG19" i="16" s="1"/>
  <c r="J19" i="16"/>
  <c r="DE19" i="16" s="1"/>
  <c r="H19" i="16"/>
  <c r="DC19" i="16" s="1"/>
  <c r="F19" i="16"/>
  <c r="DA19" i="16" s="1"/>
  <c r="D19" i="16"/>
  <c r="CY19" i="16" s="1"/>
  <c r="B19" i="16"/>
  <c r="CW19" i="16" s="1"/>
  <c r="CE18" i="16"/>
  <c r="CD18" i="16"/>
  <c r="CC18" i="16"/>
  <c r="CB18" i="16"/>
  <c r="BZ18" i="16"/>
  <c r="BY18" i="16"/>
  <c r="BX18" i="16"/>
  <c r="BT18" i="16"/>
  <c r="BU18" i="16" s="1"/>
  <c r="BV18" i="16" s="1"/>
  <c r="BW18" i="16" s="1"/>
  <c r="BR18" i="16"/>
  <c r="BP18" i="16"/>
  <c r="FK18" i="16" s="1"/>
  <c r="BN18" i="16"/>
  <c r="FI18" i="16" s="1"/>
  <c r="BL18" i="16"/>
  <c r="FG18" i="16" s="1"/>
  <c r="BJ18" i="16"/>
  <c r="FE18" i="16" s="1"/>
  <c r="BH18" i="16"/>
  <c r="FC18" i="16" s="1"/>
  <c r="BF18" i="16"/>
  <c r="FA18" i="16" s="1"/>
  <c r="BD18" i="16"/>
  <c r="EY18" i="16" s="1"/>
  <c r="BB18" i="16"/>
  <c r="EW18" i="16" s="1"/>
  <c r="AZ18" i="16"/>
  <c r="EU18" i="16" s="1"/>
  <c r="AX18" i="16"/>
  <c r="ES18" i="16" s="1"/>
  <c r="AV18" i="16"/>
  <c r="EQ18" i="16" s="1"/>
  <c r="AT18" i="16"/>
  <c r="EO18" i="16" s="1"/>
  <c r="AR18" i="16"/>
  <c r="EM18" i="16" s="1"/>
  <c r="AP18" i="16"/>
  <c r="EK18" i="16" s="1"/>
  <c r="AN18" i="16"/>
  <c r="EI18" i="16" s="1"/>
  <c r="AL18" i="16"/>
  <c r="EG18" i="16" s="1"/>
  <c r="AJ18" i="16"/>
  <c r="EE18" i="16" s="1"/>
  <c r="AH18" i="16"/>
  <c r="EC18" i="16" s="1"/>
  <c r="AF18" i="16"/>
  <c r="EA18" i="16" s="1"/>
  <c r="AD18" i="16"/>
  <c r="DY18" i="16" s="1"/>
  <c r="AB18" i="16"/>
  <c r="DW18" i="16" s="1"/>
  <c r="Z18" i="16"/>
  <c r="DU18" i="16" s="1"/>
  <c r="X18" i="16"/>
  <c r="DS18" i="16" s="1"/>
  <c r="V18" i="16"/>
  <c r="DQ18" i="16" s="1"/>
  <c r="T18" i="16"/>
  <c r="DO18" i="16" s="1"/>
  <c r="R18" i="16"/>
  <c r="DM18" i="16" s="1"/>
  <c r="P18" i="16"/>
  <c r="DK18" i="16" s="1"/>
  <c r="N18" i="16"/>
  <c r="DI18" i="16" s="1"/>
  <c r="L18" i="16"/>
  <c r="DG18" i="16" s="1"/>
  <c r="J18" i="16"/>
  <c r="DE18" i="16" s="1"/>
  <c r="H18" i="16"/>
  <c r="DC18" i="16" s="1"/>
  <c r="F18" i="16"/>
  <c r="DA18" i="16" s="1"/>
  <c r="D18" i="16"/>
  <c r="CY18" i="16" s="1"/>
  <c r="B18" i="16"/>
  <c r="CW18" i="16" s="1"/>
  <c r="CE17" i="16"/>
  <c r="CD17" i="16"/>
  <c r="CC17" i="16"/>
  <c r="CB17" i="16"/>
  <c r="BZ17" i="16"/>
  <c r="BY17" i="16"/>
  <c r="BX17" i="16"/>
  <c r="BT17" i="16"/>
  <c r="BU17" i="16" s="1"/>
  <c r="BV17" i="16" s="1"/>
  <c r="BW17" i="16" s="1"/>
  <c r="BR17" i="16"/>
  <c r="BP17" i="16"/>
  <c r="FK17" i="16" s="1"/>
  <c r="BN17" i="16"/>
  <c r="FI17" i="16" s="1"/>
  <c r="BL17" i="16"/>
  <c r="FG17" i="16" s="1"/>
  <c r="BJ17" i="16"/>
  <c r="FE17" i="16" s="1"/>
  <c r="BH17" i="16"/>
  <c r="FC17" i="16" s="1"/>
  <c r="BF17" i="16"/>
  <c r="FA17" i="16" s="1"/>
  <c r="BD17" i="16"/>
  <c r="EY17" i="16" s="1"/>
  <c r="BB17" i="16"/>
  <c r="EW17" i="16" s="1"/>
  <c r="AZ17" i="16"/>
  <c r="EU17" i="16" s="1"/>
  <c r="AX17" i="16"/>
  <c r="ES17" i="16" s="1"/>
  <c r="AV17" i="16"/>
  <c r="EQ17" i="16" s="1"/>
  <c r="AT17" i="16"/>
  <c r="EO17" i="16" s="1"/>
  <c r="AR17" i="16"/>
  <c r="EM17" i="16" s="1"/>
  <c r="AP17" i="16"/>
  <c r="EK17" i="16" s="1"/>
  <c r="AN17" i="16"/>
  <c r="EI17" i="16" s="1"/>
  <c r="AL17" i="16"/>
  <c r="EG17" i="16" s="1"/>
  <c r="AJ17" i="16"/>
  <c r="EE17" i="16" s="1"/>
  <c r="AH17" i="16"/>
  <c r="EC17" i="16" s="1"/>
  <c r="AF17" i="16"/>
  <c r="EA17" i="16" s="1"/>
  <c r="AD17" i="16"/>
  <c r="DY17" i="16" s="1"/>
  <c r="AB17" i="16"/>
  <c r="DW17" i="16" s="1"/>
  <c r="Z17" i="16"/>
  <c r="DU17" i="16" s="1"/>
  <c r="X17" i="16"/>
  <c r="DS17" i="16" s="1"/>
  <c r="V17" i="16"/>
  <c r="DQ17" i="16" s="1"/>
  <c r="T17" i="16"/>
  <c r="DO17" i="16" s="1"/>
  <c r="R17" i="16"/>
  <c r="DM17" i="16" s="1"/>
  <c r="P17" i="16"/>
  <c r="DK17" i="16" s="1"/>
  <c r="N17" i="16"/>
  <c r="DI17" i="16" s="1"/>
  <c r="L17" i="16"/>
  <c r="DG17" i="16" s="1"/>
  <c r="J17" i="16"/>
  <c r="DE17" i="16" s="1"/>
  <c r="H17" i="16"/>
  <c r="DC17" i="16" s="1"/>
  <c r="F17" i="16"/>
  <c r="DA17" i="16" s="1"/>
  <c r="D17" i="16"/>
  <c r="CY17" i="16" s="1"/>
  <c r="B17" i="16"/>
  <c r="CW17" i="16" s="1"/>
  <c r="CE16" i="16"/>
  <c r="CD16" i="16"/>
  <c r="CC16" i="16"/>
  <c r="CB16" i="16"/>
  <c r="BZ16" i="16"/>
  <c r="BY16" i="16"/>
  <c r="BX16" i="16"/>
  <c r="BT16" i="16"/>
  <c r="BU16" i="16" s="1"/>
  <c r="BV16" i="16" s="1"/>
  <c r="BW16" i="16" s="1"/>
  <c r="BR16" i="16"/>
  <c r="BP16" i="16"/>
  <c r="FK16" i="16" s="1"/>
  <c r="BN16" i="16"/>
  <c r="FI16" i="16" s="1"/>
  <c r="BL16" i="16"/>
  <c r="FG16" i="16" s="1"/>
  <c r="BJ16" i="16"/>
  <c r="FE16" i="16" s="1"/>
  <c r="BH16" i="16"/>
  <c r="FC16" i="16" s="1"/>
  <c r="BF16" i="16"/>
  <c r="FA16" i="16" s="1"/>
  <c r="BD16" i="16"/>
  <c r="EY16" i="16" s="1"/>
  <c r="BB16" i="16"/>
  <c r="EW16" i="16" s="1"/>
  <c r="AZ16" i="16"/>
  <c r="EU16" i="16" s="1"/>
  <c r="AX16" i="16"/>
  <c r="ES16" i="16" s="1"/>
  <c r="AV16" i="16"/>
  <c r="EQ16" i="16" s="1"/>
  <c r="AT16" i="16"/>
  <c r="EO16" i="16" s="1"/>
  <c r="AR16" i="16"/>
  <c r="EM16" i="16" s="1"/>
  <c r="AP16" i="16"/>
  <c r="EK16" i="16" s="1"/>
  <c r="AN16" i="16"/>
  <c r="EI16" i="16" s="1"/>
  <c r="AL16" i="16"/>
  <c r="EG16" i="16" s="1"/>
  <c r="AJ16" i="16"/>
  <c r="EE16" i="16" s="1"/>
  <c r="AH16" i="16"/>
  <c r="EC16" i="16" s="1"/>
  <c r="AF16" i="16"/>
  <c r="EA16" i="16" s="1"/>
  <c r="AD16" i="16"/>
  <c r="DY16" i="16" s="1"/>
  <c r="AB16" i="16"/>
  <c r="DW16" i="16" s="1"/>
  <c r="Z16" i="16"/>
  <c r="DU16" i="16" s="1"/>
  <c r="X16" i="16"/>
  <c r="DS16" i="16" s="1"/>
  <c r="V16" i="16"/>
  <c r="DQ16" i="16" s="1"/>
  <c r="T16" i="16"/>
  <c r="DO16" i="16" s="1"/>
  <c r="R16" i="16"/>
  <c r="DM16" i="16" s="1"/>
  <c r="P16" i="16"/>
  <c r="DK16" i="16" s="1"/>
  <c r="N16" i="16"/>
  <c r="DI16" i="16" s="1"/>
  <c r="L16" i="16"/>
  <c r="DG16" i="16" s="1"/>
  <c r="J16" i="16"/>
  <c r="DE16" i="16" s="1"/>
  <c r="H16" i="16"/>
  <c r="DC16" i="16" s="1"/>
  <c r="F16" i="16"/>
  <c r="DA16" i="16" s="1"/>
  <c r="D16" i="16"/>
  <c r="CY16" i="16" s="1"/>
  <c r="B16" i="16"/>
  <c r="CW16" i="16" s="1"/>
  <c r="CE15" i="16"/>
  <c r="CD15" i="16"/>
  <c r="CC15" i="16"/>
  <c r="CB15" i="16"/>
  <c r="BZ15" i="16"/>
  <c r="BY15" i="16"/>
  <c r="BX15" i="16"/>
  <c r="BT15" i="16"/>
  <c r="BU15" i="16" s="1"/>
  <c r="BV15" i="16" s="1"/>
  <c r="BW15" i="16" s="1"/>
  <c r="BR15" i="16"/>
  <c r="BP15" i="16"/>
  <c r="FK15" i="16" s="1"/>
  <c r="BN15" i="16"/>
  <c r="FI15" i="16" s="1"/>
  <c r="BL15" i="16"/>
  <c r="FG15" i="16" s="1"/>
  <c r="BJ15" i="16"/>
  <c r="FE15" i="16" s="1"/>
  <c r="BH15" i="16"/>
  <c r="FC15" i="16" s="1"/>
  <c r="BF15" i="16"/>
  <c r="FA15" i="16" s="1"/>
  <c r="BD15" i="16"/>
  <c r="EY15" i="16" s="1"/>
  <c r="BB15" i="16"/>
  <c r="EW15" i="16" s="1"/>
  <c r="AZ15" i="16"/>
  <c r="EU15" i="16" s="1"/>
  <c r="AX15" i="16"/>
  <c r="ES15" i="16" s="1"/>
  <c r="AV15" i="16"/>
  <c r="EQ15" i="16" s="1"/>
  <c r="AT15" i="16"/>
  <c r="EO15" i="16" s="1"/>
  <c r="AR15" i="16"/>
  <c r="EM15" i="16" s="1"/>
  <c r="AP15" i="16"/>
  <c r="EK15" i="16" s="1"/>
  <c r="AN15" i="16"/>
  <c r="EI15" i="16" s="1"/>
  <c r="AL15" i="16"/>
  <c r="EG15" i="16" s="1"/>
  <c r="AJ15" i="16"/>
  <c r="EE15" i="16" s="1"/>
  <c r="AH15" i="16"/>
  <c r="EC15" i="16" s="1"/>
  <c r="AF15" i="16"/>
  <c r="EA15" i="16" s="1"/>
  <c r="AD15" i="16"/>
  <c r="DY15" i="16" s="1"/>
  <c r="AB15" i="16"/>
  <c r="DW15" i="16" s="1"/>
  <c r="Z15" i="16"/>
  <c r="DU15" i="16" s="1"/>
  <c r="X15" i="16"/>
  <c r="DS15" i="16" s="1"/>
  <c r="V15" i="16"/>
  <c r="DQ15" i="16" s="1"/>
  <c r="T15" i="16"/>
  <c r="DO15" i="16" s="1"/>
  <c r="R15" i="16"/>
  <c r="DM15" i="16" s="1"/>
  <c r="P15" i="16"/>
  <c r="DK15" i="16" s="1"/>
  <c r="N15" i="16"/>
  <c r="DI15" i="16" s="1"/>
  <c r="L15" i="16"/>
  <c r="DG15" i="16" s="1"/>
  <c r="J15" i="16"/>
  <c r="DE15" i="16" s="1"/>
  <c r="H15" i="16"/>
  <c r="DC15" i="16" s="1"/>
  <c r="F15" i="16"/>
  <c r="DA15" i="16" s="1"/>
  <c r="D15" i="16"/>
  <c r="CY15" i="16" s="1"/>
  <c r="B15" i="16"/>
  <c r="CW15" i="16" s="1"/>
  <c r="CE13" i="16"/>
  <c r="CD13" i="16"/>
  <c r="CC13" i="16"/>
  <c r="CB13" i="16"/>
  <c r="BZ13" i="16"/>
  <c r="BY13" i="16"/>
  <c r="BX13" i="16"/>
  <c r="BT13" i="16"/>
  <c r="BU13" i="16" s="1"/>
  <c r="BV13" i="16" s="1"/>
  <c r="BW13" i="16" s="1"/>
  <c r="BP13" i="16"/>
  <c r="FK13" i="16" s="1"/>
  <c r="BN13" i="16"/>
  <c r="FI13" i="16" s="1"/>
  <c r="BL13" i="16"/>
  <c r="FG13" i="16" s="1"/>
  <c r="BJ13" i="16"/>
  <c r="FE13" i="16" s="1"/>
  <c r="BH13" i="16"/>
  <c r="FC13" i="16" s="1"/>
  <c r="BF13" i="16"/>
  <c r="FA13" i="16" s="1"/>
  <c r="BD13" i="16"/>
  <c r="EY13" i="16" s="1"/>
  <c r="BB13" i="16"/>
  <c r="EW13" i="16" s="1"/>
  <c r="AZ13" i="16"/>
  <c r="EU13" i="16" s="1"/>
  <c r="AX13" i="16"/>
  <c r="ES13" i="16" s="1"/>
  <c r="AV13" i="16"/>
  <c r="EQ13" i="16" s="1"/>
  <c r="AT13" i="16"/>
  <c r="EO13" i="16" s="1"/>
  <c r="AR13" i="16"/>
  <c r="EM13" i="16" s="1"/>
  <c r="AP13" i="16"/>
  <c r="EK13" i="16" s="1"/>
  <c r="AN13" i="16"/>
  <c r="EI13" i="16" s="1"/>
  <c r="AL13" i="16"/>
  <c r="EG13" i="16" s="1"/>
  <c r="AJ13" i="16"/>
  <c r="EE13" i="16" s="1"/>
  <c r="AH13" i="16"/>
  <c r="EC13" i="16" s="1"/>
  <c r="AF13" i="16"/>
  <c r="EA13" i="16" s="1"/>
  <c r="AD13" i="16"/>
  <c r="DY13" i="16" s="1"/>
  <c r="AB13" i="16"/>
  <c r="DW13" i="16" s="1"/>
  <c r="Z13" i="16"/>
  <c r="DU13" i="16" s="1"/>
  <c r="X13" i="16"/>
  <c r="DS13" i="16" s="1"/>
  <c r="V13" i="16"/>
  <c r="DQ13" i="16" s="1"/>
  <c r="T13" i="16"/>
  <c r="DO13" i="16" s="1"/>
  <c r="R13" i="16"/>
  <c r="DM13" i="16" s="1"/>
  <c r="P13" i="16"/>
  <c r="DK13" i="16" s="1"/>
  <c r="N13" i="16"/>
  <c r="DI13" i="16" s="1"/>
  <c r="L13" i="16"/>
  <c r="DG13" i="16" s="1"/>
  <c r="J13" i="16"/>
  <c r="DE13" i="16" s="1"/>
  <c r="H13" i="16"/>
  <c r="DC13" i="16" s="1"/>
  <c r="F13" i="16"/>
  <c r="DA13" i="16" s="1"/>
  <c r="D13" i="16"/>
  <c r="CY13" i="16" s="1"/>
  <c r="B13" i="16"/>
  <c r="CW13" i="16" s="1"/>
  <c r="BT9" i="16"/>
  <c r="DM8" i="16" s="1"/>
  <c r="BR9" i="16"/>
  <c r="DK8" i="16" s="1"/>
  <c r="BP9" i="16"/>
  <c r="DI8" i="16" s="1"/>
  <c r="BN9" i="16"/>
  <c r="DG8" i="16" s="1"/>
  <c r="BL9" i="16"/>
  <c r="DE8" i="16" s="1"/>
  <c r="BJ9" i="16"/>
  <c r="DC8" i="16" s="1"/>
  <c r="BH9" i="16"/>
  <c r="DA8" i="16" s="1"/>
  <c r="BF9" i="16"/>
  <c r="CY8" i="16" s="1"/>
  <c r="BD9" i="16"/>
  <c r="CW8" i="16" s="1"/>
  <c r="AV9" i="16"/>
  <c r="EQ7" i="16" s="1"/>
  <c r="AT9" i="16"/>
  <c r="EO7" i="16" s="1"/>
  <c r="AR9" i="16"/>
  <c r="EM7" i="16" s="1"/>
  <c r="AP9" i="16"/>
  <c r="EK7" i="16" s="1"/>
  <c r="AN9" i="16"/>
  <c r="EI7" i="16" s="1"/>
  <c r="AL9" i="16"/>
  <c r="EG7" i="16" s="1"/>
  <c r="AJ9" i="16"/>
  <c r="EE7" i="16" s="1"/>
  <c r="AH9" i="16"/>
  <c r="EC7" i="16" s="1"/>
  <c r="AF9" i="16"/>
  <c r="EA7" i="16" s="1"/>
  <c r="AD9" i="16"/>
  <c r="DY7" i="16" s="1"/>
  <c r="AB9" i="16"/>
  <c r="DW7" i="16" s="1"/>
  <c r="X9" i="16"/>
  <c r="DS7" i="16" s="1"/>
  <c r="V9" i="16"/>
  <c r="DQ7" i="16" s="1"/>
  <c r="T9" i="16"/>
  <c r="DO7" i="16" s="1"/>
  <c r="R9" i="16"/>
  <c r="DM7" i="16" s="1"/>
  <c r="P9" i="16"/>
  <c r="DK7" i="16" s="1"/>
  <c r="N9" i="16"/>
  <c r="DI7" i="16" s="1"/>
  <c r="L9" i="16"/>
  <c r="DG7" i="16" s="1"/>
  <c r="J9" i="16"/>
  <c r="DE7" i="16" s="1"/>
  <c r="H9" i="16"/>
  <c r="DC7" i="16" s="1"/>
  <c r="F9" i="16"/>
  <c r="DA7" i="16" s="1"/>
  <c r="D9" i="16"/>
  <c r="CY7" i="16" s="1"/>
  <c r="B9" i="16"/>
  <c r="CW7" i="16" s="1"/>
  <c r="BV8" i="16"/>
  <c r="AV7" i="16"/>
  <c r="AT7" i="16"/>
  <c r="AR7" i="16"/>
  <c r="AP7" i="16"/>
  <c r="AN7" i="16"/>
  <c r="AL7" i="16"/>
  <c r="AJ7" i="16"/>
  <c r="AH7" i="16"/>
  <c r="AF7" i="16"/>
  <c r="AD7" i="16"/>
  <c r="AB7" i="16"/>
  <c r="Z7" i="16"/>
  <c r="X7" i="16"/>
  <c r="V7" i="16"/>
  <c r="T7" i="16"/>
  <c r="R7" i="16"/>
  <c r="P7" i="16"/>
  <c r="N7" i="16"/>
  <c r="L7" i="16"/>
  <c r="J7" i="16"/>
  <c r="H7" i="16"/>
  <c r="F7" i="16"/>
  <c r="D7" i="16"/>
  <c r="B7" i="16"/>
  <c r="AL5" i="16"/>
  <c r="AI5" i="16"/>
  <c r="AF5" i="16"/>
  <c r="CI4" i="16"/>
  <c r="CG4" i="16"/>
  <c r="CE4" i="16"/>
  <c r="CC4" i="16"/>
  <c r="CA4" i="16"/>
  <c r="BY4" i="16"/>
  <c r="BJ4" i="16"/>
  <c r="BJ241" i="13"/>
  <c r="BJ239" i="13"/>
  <c r="BJ237" i="13"/>
  <c r="BJ235" i="13"/>
  <c r="BJ233" i="13"/>
  <c r="BJ231" i="13"/>
  <c r="BJ229" i="13"/>
  <c r="BJ227" i="13"/>
  <c r="BJ225" i="13"/>
  <c r="BJ223" i="13"/>
  <c r="BJ217" i="13"/>
  <c r="BJ215" i="13"/>
  <c r="BJ213" i="13"/>
  <c r="BJ211" i="13"/>
  <c r="BJ209" i="13"/>
  <c r="BA189" i="13"/>
  <c r="BM18" i="7"/>
  <c r="BJ6" i="13"/>
  <c r="BX9" i="11" s="1"/>
  <c r="BY9" i="18" s="1"/>
  <c r="BS54" i="18" l="1"/>
  <c r="EZ54" i="18" s="1"/>
  <c r="BQ54" i="18"/>
  <c r="EX54" i="18" s="1"/>
  <c r="BO54" i="18"/>
  <c r="EV54" i="18" s="1"/>
  <c r="BM54" i="18"/>
  <c r="ET54" i="18" s="1"/>
  <c r="BK54" i="18"/>
  <c r="ER54" i="18" s="1"/>
  <c r="BI54" i="18"/>
  <c r="EP54" i="18" s="1"/>
  <c r="BG54" i="18"/>
  <c r="EN54" i="18" s="1"/>
  <c r="CC54" i="18"/>
  <c r="FJ54" i="18" s="1"/>
  <c r="CA54" i="18"/>
  <c r="FH54" i="18" s="1"/>
  <c r="BY54" i="18"/>
  <c r="FF54" i="18" s="1"/>
  <c r="BW54" i="18"/>
  <c r="FD54" i="18" s="1"/>
  <c r="BU54" i="18"/>
  <c r="FB54" i="18" s="1"/>
  <c r="BK58" i="18"/>
  <c r="BI58" i="18"/>
  <c r="EP58" i="18" s="1"/>
  <c r="BG58" i="18"/>
  <c r="CC58" i="18"/>
  <c r="CA58" i="18"/>
  <c r="BY58" i="18"/>
  <c r="BW58" i="18"/>
  <c r="FD58" i="18" s="1"/>
  <c r="BU58" i="18"/>
  <c r="BS58" i="18"/>
  <c r="EZ58" i="18" s="1"/>
  <c r="BQ58" i="18"/>
  <c r="EX58" i="18" s="1"/>
  <c r="BO58" i="18"/>
  <c r="EV58" i="18" s="1"/>
  <c r="BM58" i="18"/>
  <c r="ET58" i="18" s="1"/>
  <c r="BO56" i="18"/>
  <c r="BM56" i="18"/>
  <c r="BK56" i="18"/>
  <c r="BI56" i="18"/>
  <c r="EP56" i="18" s="1"/>
  <c r="BG56" i="18"/>
  <c r="EN56" i="18" s="1"/>
  <c r="CC56" i="18"/>
  <c r="FJ56" i="18" s="1"/>
  <c r="CA56" i="18"/>
  <c r="FH56" i="18" s="1"/>
  <c r="BY56" i="18"/>
  <c r="BW56" i="18"/>
  <c r="FD56" i="18" s="1"/>
  <c r="BU56" i="18"/>
  <c r="FB56" i="18" s="1"/>
  <c r="BS56" i="18"/>
  <c r="EZ56" i="18" s="1"/>
  <c r="BQ56" i="18"/>
  <c r="EX56" i="18" s="1"/>
  <c r="BG60" i="18"/>
  <c r="EN60" i="18" s="1"/>
  <c r="CC60" i="18"/>
  <c r="FJ60" i="18" s="1"/>
  <c r="CA60" i="18"/>
  <c r="BY60" i="18"/>
  <c r="BW60" i="18"/>
  <c r="FD60" i="18" s="1"/>
  <c r="BU60" i="18"/>
  <c r="FB60" i="18" s="1"/>
  <c r="BS60" i="18"/>
  <c r="EZ60" i="18" s="1"/>
  <c r="BQ60" i="18"/>
  <c r="EX60" i="18" s="1"/>
  <c r="BO60" i="18"/>
  <c r="EV60" i="18" s="1"/>
  <c r="BM60" i="18"/>
  <c r="ET60" i="18" s="1"/>
  <c r="BK60" i="18"/>
  <c r="ER60" i="18" s="1"/>
  <c r="BI60" i="18"/>
  <c r="EP60" i="18" s="1"/>
  <c r="CA62" i="18"/>
  <c r="FH62" i="18" s="1"/>
  <c r="BY62" i="18"/>
  <c r="BW62" i="18"/>
  <c r="FD62" i="18" s="1"/>
  <c r="BU62" i="18"/>
  <c r="BS62" i="18"/>
  <c r="EZ62" i="18" s="1"/>
  <c r="BQ62" i="18"/>
  <c r="BO62" i="18"/>
  <c r="EV62" i="18" s="1"/>
  <c r="BM62" i="18"/>
  <c r="ET62" i="18" s="1"/>
  <c r="BK62" i="18"/>
  <c r="ER62" i="18" s="1"/>
  <c r="BI62" i="18"/>
  <c r="EP62" i="18" s="1"/>
  <c r="BG62" i="18"/>
  <c r="EN62" i="18" s="1"/>
  <c r="CC62" i="18"/>
  <c r="FJ62" i="18" s="1"/>
  <c r="BS66" i="18"/>
  <c r="BQ66" i="18"/>
  <c r="BO66" i="18"/>
  <c r="BM66" i="18"/>
  <c r="BK66" i="18"/>
  <c r="ER66" i="18" s="1"/>
  <c r="BI66" i="18"/>
  <c r="BG66" i="18"/>
  <c r="EN66" i="18" s="1"/>
  <c r="CC66" i="18"/>
  <c r="FJ66" i="18" s="1"/>
  <c r="CA66" i="18"/>
  <c r="FH66" i="18" s="1"/>
  <c r="BY66" i="18"/>
  <c r="FF66" i="18" s="1"/>
  <c r="BW66" i="18"/>
  <c r="FD66" i="18" s="1"/>
  <c r="BU66" i="18"/>
  <c r="FB66" i="18" s="1"/>
  <c r="BO68" i="18"/>
  <c r="EV68" i="18" s="1"/>
  <c r="BM68" i="18"/>
  <c r="ET68" i="18" s="1"/>
  <c r="BK68" i="18"/>
  <c r="BI68" i="18"/>
  <c r="BG68" i="18"/>
  <c r="EN68" i="18" s="1"/>
  <c r="CC68" i="18"/>
  <c r="CA68" i="18"/>
  <c r="FH68" i="18" s="1"/>
  <c r="BY68" i="18"/>
  <c r="FF68" i="18" s="1"/>
  <c r="BW68" i="18"/>
  <c r="FD68" i="18" s="1"/>
  <c r="BU68" i="18"/>
  <c r="FB68" i="18" s="1"/>
  <c r="BS68" i="18"/>
  <c r="EZ68" i="18" s="1"/>
  <c r="BQ68" i="18"/>
  <c r="EX68" i="18" s="1"/>
  <c r="BK70" i="18"/>
  <c r="BI70" i="18"/>
  <c r="BG70" i="18"/>
  <c r="CC70" i="18"/>
  <c r="CA70" i="18"/>
  <c r="FH70" i="18" s="1"/>
  <c r="BY70" i="18"/>
  <c r="FF70" i="18" s="1"/>
  <c r="BW70" i="18"/>
  <c r="FD70" i="18" s="1"/>
  <c r="BU70" i="18"/>
  <c r="FB70" i="18" s="1"/>
  <c r="BS70" i="18"/>
  <c r="EZ70" i="18" s="1"/>
  <c r="BQ70" i="18"/>
  <c r="EX70" i="18" s="1"/>
  <c r="BO70" i="18"/>
  <c r="EV70" i="18" s="1"/>
  <c r="BM70" i="18"/>
  <c r="ET70" i="18" s="1"/>
  <c r="BW64" i="18"/>
  <c r="FD64" i="18" s="1"/>
  <c r="BU64" i="18"/>
  <c r="BS64" i="18"/>
  <c r="EZ64" i="18" s="1"/>
  <c r="BQ64" i="18"/>
  <c r="EX64" i="18" s="1"/>
  <c r="BO64" i="18"/>
  <c r="EV64" i="18" s="1"/>
  <c r="BM64" i="18"/>
  <c r="ET64" i="18" s="1"/>
  <c r="BK64" i="18"/>
  <c r="ER64" i="18" s="1"/>
  <c r="BI64" i="18"/>
  <c r="EP64" i="18" s="1"/>
  <c r="BG64" i="18"/>
  <c r="EN64" i="18" s="1"/>
  <c r="CC64" i="18"/>
  <c r="FJ64" i="18" s="1"/>
  <c r="CA64" i="18"/>
  <c r="FH64" i="18" s="1"/>
  <c r="BY64" i="18"/>
  <c r="FF64" i="18" s="1"/>
  <c r="BG72" i="18"/>
  <c r="EN72" i="18" s="1"/>
  <c r="CC72" i="18"/>
  <c r="FJ72" i="18" s="1"/>
  <c r="CA72" i="18"/>
  <c r="BY72" i="18"/>
  <c r="FF72" i="18" s="1"/>
  <c r="BW72" i="18"/>
  <c r="FD72" i="18" s="1"/>
  <c r="BU72" i="18"/>
  <c r="FB72" i="18" s="1"/>
  <c r="BS72" i="18"/>
  <c r="EZ72" i="18" s="1"/>
  <c r="BQ72" i="18"/>
  <c r="EX72" i="18" s="1"/>
  <c r="BO72" i="18"/>
  <c r="EV72" i="18" s="1"/>
  <c r="BM72" i="18"/>
  <c r="ET72" i="18" s="1"/>
  <c r="BK72" i="18"/>
  <c r="ER72" i="18" s="1"/>
  <c r="BI72" i="18"/>
  <c r="EP72" i="18" s="1"/>
  <c r="CC40" i="18"/>
  <c r="FJ40" i="18" s="1"/>
  <c r="CA40" i="18"/>
  <c r="FH40" i="18" s="1"/>
  <c r="BY40" i="18"/>
  <c r="FF40" i="18" s="1"/>
  <c r="BW40" i="18"/>
  <c r="FD40" i="18" s="1"/>
  <c r="BU40" i="18"/>
  <c r="FB40" i="18" s="1"/>
  <c r="BS40" i="18"/>
  <c r="EZ40" i="18" s="1"/>
  <c r="BQ40" i="18"/>
  <c r="EX40" i="18" s="1"/>
  <c r="BO40" i="18"/>
  <c r="EV40" i="18" s="1"/>
  <c r="BM40" i="18"/>
  <c r="ET40" i="18" s="1"/>
  <c r="BK40" i="18"/>
  <c r="ER40" i="18" s="1"/>
  <c r="BI40" i="18"/>
  <c r="EP40" i="18" s="1"/>
  <c r="BG40" i="18"/>
  <c r="EN40" i="18" s="1"/>
  <c r="CC42" i="18"/>
  <c r="FJ42" i="18" s="1"/>
  <c r="CA42" i="18"/>
  <c r="BY42" i="18"/>
  <c r="BW42" i="18"/>
  <c r="BU42" i="18"/>
  <c r="BS42" i="18"/>
  <c r="BQ42" i="18"/>
  <c r="EX42" i="18" s="1"/>
  <c r="BO42" i="18"/>
  <c r="BM42" i="18"/>
  <c r="BK42" i="18"/>
  <c r="BG42" i="18"/>
  <c r="EN42" i="18" s="1"/>
  <c r="BI42" i="18"/>
  <c r="EP42" i="18" s="1"/>
  <c r="CC44" i="18"/>
  <c r="CA44" i="18"/>
  <c r="FH44" i="18" s="1"/>
  <c r="BY44" i="18"/>
  <c r="BW44" i="18"/>
  <c r="BU44" i="18"/>
  <c r="BS44" i="18"/>
  <c r="EZ44" i="18" s="1"/>
  <c r="BQ44" i="18"/>
  <c r="EX44" i="18" s="1"/>
  <c r="BO44" i="18"/>
  <c r="EV44" i="18" s="1"/>
  <c r="BM44" i="18"/>
  <c r="ET44" i="18" s="1"/>
  <c r="BK44" i="18"/>
  <c r="ER44" i="18" s="1"/>
  <c r="BG44" i="18"/>
  <c r="EN44" i="18" s="1"/>
  <c r="BI44" i="18"/>
  <c r="EP44" i="18" s="1"/>
  <c r="CC48" i="18"/>
  <c r="FJ48" i="18" s="1"/>
  <c r="CA48" i="18"/>
  <c r="BY48" i="18"/>
  <c r="FF48" i="18" s="1"/>
  <c r="BW48" i="18"/>
  <c r="BU48" i="18"/>
  <c r="BS48" i="18"/>
  <c r="EZ48" i="18" s="1"/>
  <c r="BQ48" i="18"/>
  <c r="EX48" i="18" s="1"/>
  <c r="BO48" i="18"/>
  <c r="EV48" i="18" s="1"/>
  <c r="BM48" i="18"/>
  <c r="ET48" i="18" s="1"/>
  <c r="BK48" i="18"/>
  <c r="ER48" i="18" s="1"/>
  <c r="BI48" i="18"/>
  <c r="EP48" i="18" s="1"/>
  <c r="BG48" i="18"/>
  <c r="EN48" i="18" s="1"/>
  <c r="CC46" i="18"/>
  <c r="CA46" i="18"/>
  <c r="BY46" i="18"/>
  <c r="BW46" i="18"/>
  <c r="BU46" i="18"/>
  <c r="BS46" i="18"/>
  <c r="BQ46" i="18"/>
  <c r="EX46" i="18" s="1"/>
  <c r="BO46" i="18"/>
  <c r="EV46" i="18" s="1"/>
  <c r="BM46" i="18"/>
  <c r="ET46" i="18" s="1"/>
  <c r="BK46" i="18"/>
  <c r="ER46" i="18" s="1"/>
  <c r="BI46" i="18"/>
  <c r="EP46" i="18" s="1"/>
  <c r="BG46" i="18"/>
  <c r="EN46" i="18" s="1"/>
  <c r="BS44" i="7"/>
  <c r="BU44" i="7"/>
  <c r="BW44" i="7"/>
  <c r="BG44" i="7"/>
  <c r="BY44" i="7"/>
  <c r="CA44" i="7"/>
  <c r="CC44" i="7"/>
  <c r="BI44" i="7"/>
  <c r="BK44" i="7"/>
  <c r="BQ44" i="7"/>
  <c r="BM44" i="7"/>
  <c r="BO44" i="7"/>
  <c r="BY42" i="7"/>
  <c r="CA42" i="7"/>
  <c r="CC42" i="7"/>
  <c r="BM42" i="7"/>
  <c r="BG42" i="7"/>
  <c r="BI42" i="7"/>
  <c r="BK42" i="7"/>
  <c r="BO42" i="7"/>
  <c r="BW42" i="7"/>
  <c r="BQ42" i="7"/>
  <c r="BS42" i="7"/>
  <c r="BU42" i="7"/>
  <c r="BM46" i="7"/>
  <c r="BO46" i="7"/>
  <c r="BY46" i="7"/>
  <c r="BQ46" i="7"/>
  <c r="BS46" i="7"/>
  <c r="BU46" i="7"/>
  <c r="BW46" i="7"/>
  <c r="CA46" i="7"/>
  <c r="BK46" i="7"/>
  <c r="CC46" i="7"/>
  <c r="BG46" i="7"/>
  <c r="BI46" i="7"/>
  <c r="BG48" i="7"/>
  <c r="BI48" i="7"/>
  <c r="BO48" i="7"/>
  <c r="BK48" i="7"/>
  <c r="BM48" i="7"/>
  <c r="BS48" i="7"/>
  <c r="BQ48" i="7"/>
  <c r="BU48" i="7"/>
  <c r="BW48" i="7"/>
  <c r="BY48" i="7"/>
  <c r="CC48" i="7"/>
  <c r="CA48" i="7"/>
  <c r="BG40" i="7"/>
  <c r="BI40" i="7"/>
  <c r="BK40" i="7"/>
  <c r="BM40" i="7"/>
  <c r="BS40" i="7"/>
  <c r="BO40" i="7"/>
  <c r="BQ40" i="7"/>
  <c r="BU40" i="7"/>
  <c r="CC40" i="7"/>
  <c r="BW40" i="7"/>
  <c r="BY40" i="7"/>
  <c r="CA40" i="7"/>
  <c r="BY20" i="7"/>
  <c r="BU20" i="18"/>
  <c r="FB20" i="18" s="1"/>
  <c r="BI20" i="18"/>
  <c r="EP20" i="18" s="1"/>
  <c r="BS20" i="18"/>
  <c r="EZ20" i="18" s="1"/>
  <c r="BQ20" i="18"/>
  <c r="EX20" i="18" s="1"/>
  <c r="BO20" i="18"/>
  <c r="EV20" i="18" s="1"/>
  <c r="BM20" i="18"/>
  <c r="ET20" i="18" s="1"/>
  <c r="BK20" i="18"/>
  <c r="ER20" i="18" s="1"/>
  <c r="BG20" i="18"/>
  <c r="EN20" i="18" s="1"/>
  <c r="CC20" i="18"/>
  <c r="FJ20" i="18" s="1"/>
  <c r="CA20" i="18"/>
  <c r="FH20" i="18" s="1"/>
  <c r="BW20" i="18"/>
  <c r="FD20" i="18" s="1"/>
  <c r="BY20" i="18"/>
  <c r="FF20" i="18" s="1"/>
  <c r="FH42" i="18"/>
  <c r="FF42" i="18"/>
  <c r="FD42" i="18"/>
  <c r="FB42" i="18"/>
  <c r="EZ42" i="18"/>
  <c r="EV42" i="18"/>
  <c r="ET42" i="18"/>
  <c r="ER42" i="18"/>
  <c r="BO68" i="7"/>
  <c r="FJ70" i="18"/>
  <c r="ER70" i="18"/>
  <c r="EP70" i="18"/>
  <c r="EN70" i="18"/>
  <c r="ER58" i="18"/>
  <c r="EN58" i="18"/>
  <c r="FJ58" i="18"/>
  <c r="FH58" i="18"/>
  <c r="FF58" i="18"/>
  <c r="FB58" i="18"/>
  <c r="FB44" i="18"/>
  <c r="FJ44" i="18"/>
  <c r="FF44" i="18"/>
  <c r="FD44" i="18"/>
  <c r="BG70" i="7"/>
  <c r="FH72" i="18"/>
  <c r="FJ46" i="18"/>
  <c r="FH46" i="18"/>
  <c r="FF46" i="18"/>
  <c r="FD46" i="18"/>
  <c r="FB46" i="18"/>
  <c r="EZ46" i="18"/>
  <c r="BS54" i="7"/>
  <c r="FF56" i="18"/>
  <c r="EV56" i="18"/>
  <c r="ET56" i="18"/>
  <c r="ER56" i="18"/>
  <c r="FH48" i="18"/>
  <c r="FD48" i="18"/>
  <c r="FB48" i="18"/>
  <c r="BY28" i="7"/>
  <c r="FH30" i="18"/>
  <c r="FF30" i="18"/>
  <c r="FD30" i="18"/>
  <c r="FB30" i="18"/>
  <c r="EV30" i="18"/>
  <c r="EZ30" i="18"/>
  <c r="EX30" i="18"/>
  <c r="ET30" i="18"/>
  <c r="ER30" i="18"/>
  <c r="EP30" i="18"/>
  <c r="FJ30" i="18"/>
  <c r="EN30" i="18"/>
  <c r="FH60" i="18"/>
  <c r="FF60" i="18"/>
  <c r="BK62" i="7"/>
  <c r="FB64" i="18"/>
  <c r="BQ26" i="7"/>
  <c r="EP28" i="18"/>
  <c r="EN28" i="18"/>
  <c r="FJ28" i="18"/>
  <c r="FH28" i="18"/>
  <c r="FF28" i="18"/>
  <c r="FB28" i="18"/>
  <c r="FD28" i="18"/>
  <c r="EZ28" i="18"/>
  <c r="EX28" i="18"/>
  <c r="ET28" i="18"/>
  <c r="EV28" i="18"/>
  <c r="ER28" i="18"/>
  <c r="BS30" i="7"/>
  <c r="FB32" i="18"/>
  <c r="EZ32" i="18"/>
  <c r="EX32" i="18"/>
  <c r="EV32" i="18"/>
  <c r="EP32" i="18"/>
  <c r="ET32" i="18"/>
  <c r="ER32" i="18"/>
  <c r="EN32" i="18"/>
  <c r="FJ32" i="18"/>
  <c r="FH32" i="18"/>
  <c r="FF32" i="18"/>
  <c r="FD32" i="18"/>
  <c r="EV34" i="18"/>
  <c r="ET34" i="18"/>
  <c r="ER34" i="18"/>
  <c r="EP34" i="18"/>
  <c r="EX34" i="18"/>
  <c r="EN34" i="18"/>
  <c r="FH34" i="18"/>
  <c r="FJ34" i="18"/>
  <c r="FF34" i="18"/>
  <c r="FD34" i="18"/>
  <c r="FB34" i="18"/>
  <c r="EZ34" i="18"/>
  <c r="BY64" i="7"/>
  <c r="EZ66" i="18"/>
  <c r="EX66" i="18"/>
  <c r="EV66" i="18"/>
  <c r="ET66" i="18"/>
  <c r="EP66" i="18"/>
  <c r="FB62" i="18"/>
  <c r="EX62" i="18"/>
  <c r="FF62" i="18"/>
  <c r="CC66" i="7"/>
  <c r="ER68" i="18"/>
  <c r="EP68" i="18"/>
  <c r="FJ68" i="18"/>
  <c r="BO28" i="7"/>
  <c r="CC68" i="7"/>
  <c r="BU28" i="7"/>
  <c r="BQ68" i="7"/>
  <c r="BS68" i="7"/>
  <c r="BK20" i="7"/>
  <c r="BM20" i="7"/>
  <c r="CA28" i="7"/>
  <c r="BW68" i="7"/>
  <c r="BG28" i="7"/>
  <c r="CC28" i="7"/>
  <c r="BG68" i="7"/>
  <c r="BY68" i="7"/>
  <c r="BS64" i="7"/>
  <c r="BS28" i="7"/>
  <c r="BO66" i="7"/>
  <c r="BM26" i="7"/>
  <c r="BG26" i="7"/>
  <c r="BI26" i="7"/>
  <c r="BK28" i="7"/>
  <c r="CA34" i="7"/>
  <c r="BU64" i="7"/>
  <c r="BM68" i="7"/>
  <c r="BK26" i="7"/>
  <c r="BM28" i="7"/>
  <c r="BM66" i="7"/>
  <c r="BQ66" i="7"/>
  <c r="BY26" i="7"/>
  <c r="BU66" i="7"/>
  <c r="BO20" i="7"/>
  <c r="CA26" i="7"/>
  <c r="BW28" i="7"/>
  <c r="BG64" i="7"/>
  <c r="BW66" i="7"/>
  <c r="BS26" i="7"/>
  <c r="CC20" i="7"/>
  <c r="CC26" i="7"/>
  <c r="BQ64" i="7"/>
  <c r="BW30" i="7"/>
  <c r="BU70" i="7"/>
  <c r="BW56" i="7"/>
  <c r="CA70" i="7"/>
  <c r="BG30" i="7"/>
  <c r="BW64" i="7"/>
  <c r="CC72" i="7"/>
  <c r="BY30" i="7"/>
  <c r="BG56" i="7"/>
  <c r="BW70" i="7"/>
  <c r="BS66" i="7"/>
  <c r="BU26" i="7"/>
  <c r="BI30" i="7"/>
  <c r="BI34" i="7"/>
  <c r="BQ58" i="7"/>
  <c r="BI62" i="7"/>
  <c r="BQ32" i="7"/>
  <c r="BI64" i="7"/>
  <c r="BQ20" i="7"/>
  <c r="BS32" i="7"/>
  <c r="CC56" i="7"/>
  <c r="BS20" i="7"/>
  <c r="CA20" i="7"/>
  <c r="BW26" i="7"/>
  <c r="BQ28" i="7"/>
  <c r="BK30" i="7"/>
  <c r="BM34" i="7"/>
  <c r="BU58" i="7"/>
  <c r="BK66" i="7"/>
  <c r="BI68" i="7"/>
  <c r="BS70" i="7"/>
  <c r="BU30" i="7"/>
  <c r="BI70" i="7"/>
  <c r="CA30" i="7"/>
  <c r="BI56" i="7"/>
  <c r="BY70" i="7"/>
  <c r="CC18" i="7"/>
  <c r="BQ54" i="7"/>
  <c r="CC54" i="7"/>
  <c r="BK54" i="7"/>
  <c r="BM54" i="7"/>
  <c r="BO54" i="7"/>
  <c r="BS34" i="7"/>
  <c r="BY34" i="7"/>
  <c r="BG34" i="7"/>
  <c r="BW34" i="7"/>
  <c r="BU34" i="7"/>
  <c r="BQ34" i="7"/>
  <c r="BO34" i="7"/>
  <c r="BS58" i="7"/>
  <c r="BO58" i="7"/>
  <c r="BG58" i="7"/>
  <c r="BM58" i="7"/>
  <c r="CC58" i="7"/>
  <c r="BK58" i="7"/>
  <c r="CA58" i="7"/>
  <c r="BI58" i="7"/>
  <c r="BY58" i="7"/>
  <c r="BG18" i="7"/>
  <c r="CA60" i="7"/>
  <c r="BK60" i="7"/>
  <c r="CC60" i="7"/>
  <c r="BI60" i="7"/>
  <c r="BS60" i="7"/>
  <c r="BY60" i="7"/>
  <c r="BG60" i="7"/>
  <c r="BW60" i="7"/>
  <c r="BU60" i="7"/>
  <c r="BS62" i="7"/>
  <c r="BW62" i="7"/>
  <c r="BU62" i="7"/>
  <c r="BQ62" i="7"/>
  <c r="BO62" i="7"/>
  <c r="BM62" i="7"/>
  <c r="BO18" i="7"/>
  <c r="BK34" i="7"/>
  <c r="BW58" i="7"/>
  <c r="CA62" i="7"/>
  <c r="BO60" i="7"/>
  <c r="BS18" i="7"/>
  <c r="BU18" i="7"/>
  <c r="BW18" i="7"/>
  <c r="BK18" i="7"/>
  <c r="BI18" i="7"/>
  <c r="BY18" i="7"/>
  <c r="CA18" i="7"/>
  <c r="BQ18" i="7"/>
  <c r="BY62" i="7"/>
  <c r="CC34" i="7"/>
  <c r="BQ60" i="7"/>
  <c r="BM60" i="7"/>
  <c r="CC62" i="7"/>
  <c r="CA32" i="7"/>
  <c r="BK32" i="7"/>
  <c r="BM32" i="7"/>
  <c r="CC32" i="7"/>
  <c r="BI32" i="7"/>
  <c r="BG32" i="7"/>
  <c r="BY32" i="7"/>
  <c r="BW32" i="7"/>
  <c r="BU32" i="7"/>
  <c r="CA56" i="7"/>
  <c r="BK56" i="7"/>
  <c r="BU56" i="7"/>
  <c r="BS56" i="7"/>
  <c r="BQ56" i="7"/>
  <c r="BO56" i="7"/>
  <c r="BM56" i="7"/>
  <c r="BO32" i="7"/>
  <c r="BY56" i="7"/>
  <c r="BG62" i="7"/>
  <c r="CU15" i="16"/>
  <c r="AR19" i="13" s="1"/>
  <c r="BU20" i="7"/>
  <c r="BM30" i="7"/>
  <c r="BK70" i="7"/>
  <c r="CC70" i="7"/>
  <c r="BG20" i="7"/>
  <c r="BW54" i="7"/>
  <c r="CA64" i="7"/>
  <c r="BK64" i="7"/>
  <c r="CC30" i="7"/>
  <c r="BU54" i="7"/>
  <c r="CC64" i="7"/>
  <c r="BW20" i="7"/>
  <c r="BO26" i="7"/>
  <c r="BO30" i="7"/>
  <c r="BM64" i="7"/>
  <c r="BG66" i="7"/>
  <c r="BY66" i="7"/>
  <c r="BM70" i="7"/>
  <c r="CA68" i="7"/>
  <c r="BK68" i="7"/>
  <c r="BI20" i="7"/>
  <c r="BI28" i="7"/>
  <c r="BQ30" i="7"/>
  <c r="BG54" i="7"/>
  <c r="BY54" i="7"/>
  <c r="BO64" i="7"/>
  <c r="BI66" i="7"/>
  <c r="CA66" i="7"/>
  <c r="BU68" i="7"/>
  <c r="BO70" i="7"/>
  <c r="BI54" i="7"/>
  <c r="CA54" i="7"/>
  <c r="BQ70" i="7"/>
  <c r="CU16" i="16"/>
  <c r="AR20" i="13" s="1"/>
  <c r="CU24" i="16"/>
  <c r="AR28" i="13" s="1"/>
  <c r="CU26" i="16"/>
  <c r="AR32" i="13" s="1"/>
  <c r="CU28" i="16"/>
  <c r="AR34" i="13" s="1"/>
  <c r="CU27" i="16"/>
  <c r="AR33" i="13" s="1"/>
  <c r="CU29" i="16"/>
  <c r="AR35" i="13" s="1"/>
  <c r="CU25" i="16"/>
  <c r="AR31" i="13" s="1"/>
  <c r="CU17" i="16"/>
  <c r="AR21" i="13" s="1"/>
  <c r="CU23" i="16"/>
  <c r="AR27" i="13" s="1"/>
  <c r="CU18" i="16"/>
  <c r="AR22" i="13" s="1"/>
  <c r="CU22" i="16"/>
  <c r="AR26" i="13" s="1"/>
  <c r="CU20" i="16"/>
  <c r="AR24" i="13" s="1"/>
  <c r="CU21" i="16"/>
  <c r="AR25" i="13" s="1"/>
  <c r="CU19" i="16"/>
  <c r="AR23" i="13" s="1"/>
  <c r="CU13" i="16"/>
  <c r="AR17" i="13" s="1"/>
  <c r="AX74" i="16"/>
  <c r="BA74" i="16"/>
  <c r="CU7" i="16"/>
  <c r="U12" i="13" s="1"/>
  <c r="CU8" i="16"/>
  <c r="U13" i="13" s="1"/>
  <c r="BV9" i="16"/>
  <c r="CW9" i="16" s="1"/>
  <c r="CF9" i="16"/>
  <c r="DG9" i="16" s="1"/>
  <c r="BX9" i="16"/>
  <c r="CY9" i="16" s="1"/>
  <c r="CN9" i="16"/>
  <c r="DO9" i="16" s="1"/>
  <c r="BZ9" i="16"/>
  <c r="DA9" i="16" s="1"/>
  <c r="CP9" i="16"/>
  <c r="DQ9" i="16" s="1"/>
  <c r="CB9" i="16"/>
  <c r="DC9" i="16" s="1"/>
  <c r="CD9" i="16"/>
  <c r="DE9" i="16" s="1"/>
  <c r="CH9" i="16"/>
  <c r="DI9" i="16" s="1"/>
  <c r="CJ9" i="16"/>
  <c r="DK9" i="16" s="1"/>
  <c r="CL9" i="16"/>
  <c r="DM9" i="16" s="1"/>
  <c r="CG74" i="16"/>
  <c r="CJ74" i="16"/>
  <c r="BO72" i="7"/>
  <c r="BQ72" i="7"/>
  <c r="BS72" i="7"/>
  <c r="BU72" i="7"/>
  <c r="BG72" i="7"/>
  <c r="BW72" i="7"/>
  <c r="BI72" i="7"/>
  <c r="BY72" i="7"/>
  <c r="BK72" i="7"/>
  <c r="CA72" i="7"/>
  <c r="BM72" i="7"/>
  <c r="CL9" i="11"/>
  <c r="CM9" i="18" s="1"/>
  <c r="CJ9" i="11"/>
  <c r="CK9" i="18" s="1"/>
  <c r="CH9" i="11"/>
  <c r="CI9" i="18" s="1"/>
  <c r="CF9" i="11"/>
  <c r="CG9" i="18" s="1"/>
  <c r="CD9" i="11"/>
  <c r="CE9" i="18" s="1"/>
  <c r="BV9" i="11"/>
  <c r="BW9" i="18" s="1"/>
  <c r="CB9" i="11"/>
  <c r="CC9" i="18" s="1"/>
  <c r="CP9" i="11"/>
  <c r="CQ9" i="18" s="1"/>
  <c r="BZ9" i="11"/>
  <c r="CA9" i="18" s="1"/>
  <c r="CN9" i="11"/>
  <c r="CO9" i="18" s="1"/>
  <c r="AL5" i="11"/>
  <c r="AM5" i="18" s="1"/>
  <c r="AI5" i="11"/>
  <c r="AJ5" i="18" s="1"/>
  <c r="AF5" i="11"/>
  <c r="AG5" i="18" s="1"/>
  <c r="AA20" i="7"/>
  <c r="CQ72" i="7"/>
  <c r="CO72" i="7"/>
  <c r="CM72" i="7"/>
  <c r="CK72" i="7"/>
  <c r="CI72" i="7"/>
  <c r="CG72" i="7"/>
  <c r="CE72" i="7"/>
  <c r="CQ71" i="7"/>
  <c r="CO71" i="7"/>
  <c r="CM71" i="7"/>
  <c r="CK71" i="7"/>
  <c r="CI71" i="7"/>
  <c r="CG71" i="7"/>
  <c r="CE71" i="7"/>
  <c r="CQ70" i="7"/>
  <c r="CO70" i="7"/>
  <c r="CM70" i="7"/>
  <c r="CK70" i="7"/>
  <c r="CI70" i="7"/>
  <c r="CG70" i="7"/>
  <c r="CE70" i="7"/>
  <c r="CQ69" i="7"/>
  <c r="CO69" i="7"/>
  <c r="CM69" i="7"/>
  <c r="CK69" i="7"/>
  <c r="CI69" i="7"/>
  <c r="CG69" i="7"/>
  <c r="CE69" i="7"/>
  <c r="CQ68" i="7"/>
  <c r="CO68" i="7"/>
  <c r="CM68" i="7"/>
  <c r="CK68" i="7"/>
  <c r="CI68" i="7"/>
  <c r="CG68" i="7"/>
  <c r="CE68" i="7"/>
  <c r="CQ67" i="7"/>
  <c r="CO67" i="7"/>
  <c r="CM67" i="7"/>
  <c r="CK67" i="7"/>
  <c r="CI67" i="7"/>
  <c r="CG67" i="7"/>
  <c r="CE67" i="7"/>
  <c r="CQ66" i="7"/>
  <c r="CO66" i="7"/>
  <c r="CM66" i="7"/>
  <c r="CK66" i="7"/>
  <c r="CI66" i="7"/>
  <c r="CG66" i="7"/>
  <c r="CE66" i="7"/>
  <c r="CQ65" i="7"/>
  <c r="CO65" i="7"/>
  <c r="CM65" i="7"/>
  <c r="CK65" i="7"/>
  <c r="CI65" i="7"/>
  <c r="CG65" i="7"/>
  <c r="CE65" i="7"/>
  <c r="CQ64" i="7"/>
  <c r="CO64" i="7"/>
  <c r="CM64" i="7"/>
  <c r="CK64" i="7"/>
  <c r="CI64" i="7"/>
  <c r="CG64" i="7"/>
  <c r="CE64" i="7"/>
  <c r="CQ63" i="7"/>
  <c r="CO63" i="7"/>
  <c r="CM63" i="7"/>
  <c r="CK63" i="7"/>
  <c r="CI63" i="7"/>
  <c r="CG63" i="7"/>
  <c r="CE63" i="7"/>
  <c r="CQ62" i="7"/>
  <c r="CO62" i="7"/>
  <c r="CM62" i="7"/>
  <c r="CK62" i="7"/>
  <c r="CI62" i="7"/>
  <c r="CG62" i="7"/>
  <c r="CE62" i="7"/>
  <c r="CQ61" i="7"/>
  <c r="CO61" i="7"/>
  <c r="CM61" i="7"/>
  <c r="CK61" i="7"/>
  <c r="CI61" i="7"/>
  <c r="CG61" i="7"/>
  <c r="CE61" i="7"/>
  <c r="CQ60" i="7"/>
  <c r="CO60" i="7"/>
  <c r="CM60" i="7"/>
  <c r="CK60" i="7"/>
  <c r="CI60" i="7"/>
  <c r="CG60" i="7"/>
  <c r="CE60" i="7"/>
  <c r="CQ59" i="7"/>
  <c r="CO59" i="7"/>
  <c r="CM59" i="7"/>
  <c r="CK59" i="7"/>
  <c r="CI59" i="7"/>
  <c r="CG59" i="7"/>
  <c r="CE59" i="7"/>
  <c r="CQ58" i="7"/>
  <c r="CO58" i="7"/>
  <c r="CM58" i="7"/>
  <c r="CK58" i="7"/>
  <c r="CI58" i="7"/>
  <c r="CG58" i="7"/>
  <c r="CE58" i="7"/>
  <c r="CQ57" i="7"/>
  <c r="CO57" i="7"/>
  <c r="CM57" i="7"/>
  <c r="CK57" i="7"/>
  <c r="CI57" i="7"/>
  <c r="CG57" i="7"/>
  <c r="CE57" i="7"/>
  <c r="CQ56" i="7"/>
  <c r="CO56" i="7"/>
  <c r="CM56" i="7"/>
  <c r="CK56" i="7"/>
  <c r="CI56" i="7"/>
  <c r="CG56" i="7"/>
  <c r="CE56" i="7"/>
  <c r="CQ55" i="7"/>
  <c r="CO55" i="7"/>
  <c r="CM55" i="7"/>
  <c r="CK55" i="7"/>
  <c r="CI55" i="7"/>
  <c r="CG55" i="7"/>
  <c r="CE55" i="7"/>
  <c r="CG54" i="7"/>
  <c r="CI54" i="7"/>
  <c r="CK54" i="7"/>
  <c r="CM54" i="7"/>
  <c r="CO54" i="7"/>
  <c r="CQ54" i="7"/>
  <c r="CE54" i="7"/>
  <c r="CG53" i="7"/>
  <c r="CI53" i="7"/>
  <c r="CK53" i="7"/>
  <c r="CM53" i="7"/>
  <c r="CO53" i="7"/>
  <c r="CQ53" i="7"/>
  <c r="CE53" i="7"/>
  <c r="CC71" i="7"/>
  <c r="CA71" i="7"/>
  <c r="BY71" i="7"/>
  <c r="BW71" i="7"/>
  <c r="BU71" i="7"/>
  <c r="BS71" i="7"/>
  <c r="BQ71" i="7"/>
  <c r="BO71" i="7"/>
  <c r="CC69" i="7"/>
  <c r="CA69" i="7"/>
  <c r="BY69" i="7"/>
  <c r="BW69" i="7"/>
  <c r="BU69" i="7"/>
  <c r="BS69" i="7"/>
  <c r="BQ69" i="7"/>
  <c r="BO69" i="7"/>
  <c r="CC67" i="7"/>
  <c r="CA67" i="7"/>
  <c r="BY67" i="7"/>
  <c r="BW67" i="7"/>
  <c r="BU67" i="7"/>
  <c r="BS67" i="7"/>
  <c r="BQ67" i="7"/>
  <c r="BO67" i="7"/>
  <c r="CC65" i="7"/>
  <c r="CA65" i="7"/>
  <c r="BY65" i="7"/>
  <c r="BW65" i="7"/>
  <c r="BU65" i="7"/>
  <c r="BS65" i="7"/>
  <c r="BQ65" i="7"/>
  <c r="BO65" i="7"/>
  <c r="CC63" i="7"/>
  <c r="CA63" i="7"/>
  <c r="BY63" i="7"/>
  <c r="BW63" i="7"/>
  <c r="BU63" i="7"/>
  <c r="BS63" i="7"/>
  <c r="BQ63" i="7"/>
  <c r="BO63" i="7"/>
  <c r="CC61" i="7"/>
  <c r="CA61" i="7"/>
  <c r="BY61" i="7"/>
  <c r="BW61" i="7"/>
  <c r="BU61" i="7"/>
  <c r="BS61" i="7"/>
  <c r="BQ61" i="7"/>
  <c r="BO61" i="7"/>
  <c r="CC59" i="7"/>
  <c r="CA59" i="7"/>
  <c r="BY59" i="7"/>
  <c r="BW59" i="7"/>
  <c r="BU59" i="7"/>
  <c r="BS59" i="7"/>
  <c r="BQ59" i="7"/>
  <c r="BO59" i="7"/>
  <c r="CC57" i="7"/>
  <c r="CA57" i="7"/>
  <c r="BY57" i="7"/>
  <c r="BW57" i="7"/>
  <c r="BU57" i="7"/>
  <c r="BS57" i="7"/>
  <c r="BQ57" i="7"/>
  <c r="BO57" i="7"/>
  <c r="CC55" i="7"/>
  <c r="CA55" i="7"/>
  <c r="BY55" i="7"/>
  <c r="BW55" i="7"/>
  <c r="BU55" i="7"/>
  <c r="BS55" i="7"/>
  <c r="BQ55" i="7"/>
  <c r="BO55" i="7"/>
  <c r="BQ53" i="7"/>
  <c r="BS53" i="7"/>
  <c r="BU53" i="7"/>
  <c r="BW53" i="7"/>
  <c r="BY53" i="7"/>
  <c r="CA53" i="7"/>
  <c r="CC53" i="7"/>
  <c r="BO53" i="7"/>
  <c r="CC33" i="7"/>
  <c r="CA33" i="7"/>
  <c r="BY33" i="7"/>
  <c r="BW33" i="7"/>
  <c r="BU33" i="7"/>
  <c r="BS33" i="7"/>
  <c r="BQ33" i="7"/>
  <c r="BO33" i="7"/>
  <c r="CC31" i="7"/>
  <c r="CA31" i="7"/>
  <c r="BY31" i="7"/>
  <c r="BW31" i="7"/>
  <c r="BU31" i="7"/>
  <c r="BS31" i="7"/>
  <c r="BQ31" i="7"/>
  <c r="BO31" i="7"/>
  <c r="CC29" i="7"/>
  <c r="CA29" i="7"/>
  <c r="BY29" i="7"/>
  <c r="BW29" i="7"/>
  <c r="BU29" i="7"/>
  <c r="BS29" i="7"/>
  <c r="BQ29" i="7"/>
  <c r="BO29" i="7"/>
  <c r="CC27" i="7"/>
  <c r="CA27" i="7"/>
  <c r="BY27" i="7"/>
  <c r="BW27" i="7"/>
  <c r="BU27" i="7"/>
  <c r="BS27" i="7"/>
  <c r="BQ27" i="7"/>
  <c r="BO27" i="7"/>
  <c r="CC25" i="7"/>
  <c r="CA25" i="7"/>
  <c r="BY25" i="7"/>
  <c r="BW25" i="7"/>
  <c r="BU25" i="7"/>
  <c r="BS25" i="7"/>
  <c r="BQ25" i="7"/>
  <c r="BO25" i="7"/>
  <c r="CC19" i="7"/>
  <c r="CA19" i="7"/>
  <c r="BY19" i="7"/>
  <c r="BW19" i="7"/>
  <c r="BU19" i="7"/>
  <c r="BS19" i="7"/>
  <c r="BQ19" i="7"/>
  <c r="BO19" i="7"/>
  <c r="BQ17" i="7"/>
  <c r="BS17" i="7"/>
  <c r="BU17" i="7"/>
  <c r="BW17" i="7"/>
  <c r="BY17" i="7"/>
  <c r="CA17" i="7"/>
  <c r="CC17" i="7"/>
  <c r="BO17" i="7"/>
  <c r="BE72" i="7"/>
  <c r="BC72" i="7"/>
  <c r="BA72" i="7"/>
  <c r="AY72" i="7"/>
  <c r="AW72" i="7"/>
  <c r="AU72" i="7"/>
  <c r="AS72" i="7"/>
  <c r="AQ72" i="7"/>
  <c r="AO72" i="7"/>
  <c r="AM72" i="7"/>
  <c r="AK72" i="7"/>
  <c r="AI72" i="7"/>
  <c r="AG72" i="7"/>
  <c r="AE72" i="7"/>
  <c r="AC72" i="7"/>
  <c r="AA72" i="7"/>
  <c r="Y72" i="7"/>
  <c r="W72" i="7"/>
  <c r="BE71" i="7"/>
  <c r="BC71" i="7"/>
  <c r="BA71" i="7"/>
  <c r="AY71" i="7"/>
  <c r="AW71" i="7"/>
  <c r="AU71" i="7"/>
  <c r="AS71" i="7"/>
  <c r="AQ71" i="7"/>
  <c r="AO71" i="7"/>
  <c r="AM71" i="7"/>
  <c r="AK71" i="7"/>
  <c r="AI71" i="7"/>
  <c r="AG71" i="7"/>
  <c r="AE71" i="7"/>
  <c r="AC71" i="7"/>
  <c r="AA71" i="7"/>
  <c r="Y71" i="7"/>
  <c r="W71" i="7"/>
  <c r="BE70" i="7"/>
  <c r="BC70" i="7"/>
  <c r="BA70" i="7"/>
  <c r="AY70" i="7"/>
  <c r="AW70" i="7"/>
  <c r="AU70" i="7"/>
  <c r="AS70" i="7"/>
  <c r="AQ70" i="7"/>
  <c r="AO70" i="7"/>
  <c r="AM70" i="7"/>
  <c r="AK70" i="7"/>
  <c r="AI70" i="7"/>
  <c r="AG70" i="7"/>
  <c r="AE70" i="7"/>
  <c r="AC70" i="7"/>
  <c r="AA70" i="7"/>
  <c r="Y70" i="7"/>
  <c r="W70" i="7"/>
  <c r="BE69" i="7"/>
  <c r="BC69" i="7"/>
  <c r="BA69" i="7"/>
  <c r="AY69" i="7"/>
  <c r="AW69" i="7"/>
  <c r="AU69" i="7"/>
  <c r="AS69" i="7"/>
  <c r="AQ69" i="7"/>
  <c r="AO69" i="7"/>
  <c r="AM69" i="7"/>
  <c r="AK69" i="7"/>
  <c r="AI69" i="7"/>
  <c r="AG69" i="7"/>
  <c r="AE69" i="7"/>
  <c r="AC69" i="7"/>
  <c r="AA69" i="7"/>
  <c r="Y69" i="7"/>
  <c r="W69" i="7"/>
  <c r="BE68" i="7"/>
  <c r="BC68" i="7"/>
  <c r="BA68" i="7"/>
  <c r="AY68" i="7"/>
  <c r="AW68" i="7"/>
  <c r="AU68" i="7"/>
  <c r="AS68" i="7"/>
  <c r="AQ68" i="7"/>
  <c r="AO68" i="7"/>
  <c r="AM68" i="7"/>
  <c r="AK68" i="7"/>
  <c r="AI68" i="7"/>
  <c r="AG68" i="7"/>
  <c r="AE68" i="7"/>
  <c r="AC68" i="7"/>
  <c r="AA68" i="7"/>
  <c r="Y68" i="7"/>
  <c r="W68" i="7"/>
  <c r="BE67" i="7"/>
  <c r="BC67" i="7"/>
  <c r="BA67" i="7"/>
  <c r="AY67" i="7"/>
  <c r="AW67" i="7"/>
  <c r="AU67" i="7"/>
  <c r="AS67" i="7"/>
  <c r="AQ67" i="7"/>
  <c r="AO67" i="7"/>
  <c r="AM67" i="7"/>
  <c r="AK67" i="7"/>
  <c r="AI67" i="7"/>
  <c r="AG67" i="7"/>
  <c r="AE67" i="7"/>
  <c r="AC67" i="7"/>
  <c r="AA67" i="7"/>
  <c r="Y67" i="7"/>
  <c r="W67" i="7"/>
  <c r="BE66" i="7"/>
  <c r="BC66" i="7"/>
  <c r="BA66" i="7"/>
  <c r="AY66" i="7"/>
  <c r="AW66" i="7"/>
  <c r="AU66" i="7"/>
  <c r="AS66" i="7"/>
  <c r="AQ66" i="7"/>
  <c r="AO66" i="7"/>
  <c r="AM66" i="7"/>
  <c r="AK66" i="7"/>
  <c r="AI66" i="7"/>
  <c r="AG66" i="7"/>
  <c r="AE66" i="7"/>
  <c r="AC66" i="7"/>
  <c r="AA66" i="7"/>
  <c r="Y66" i="7"/>
  <c r="W66" i="7"/>
  <c r="BE65" i="7"/>
  <c r="BC65" i="7"/>
  <c r="BA65" i="7"/>
  <c r="AY65" i="7"/>
  <c r="AW65" i="7"/>
  <c r="AU65" i="7"/>
  <c r="AS65" i="7"/>
  <c r="AQ65" i="7"/>
  <c r="AO65" i="7"/>
  <c r="AM65" i="7"/>
  <c r="AK65" i="7"/>
  <c r="AI65" i="7"/>
  <c r="AG65" i="7"/>
  <c r="AE65" i="7"/>
  <c r="AC65" i="7"/>
  <c r="AA65" i="7"/>
  <c r="Y65" i="7"/>
  <c r="W65" i="7"/>
  <c r="BE64" i="7"/>
  <c r="BC64" i="7"/>
  <c r="BA64" i="7"/>
  <c r="AY64" i="7"/>
  <c r="AW64" i="7"/>
  <c r="AU64" i="7"/>
  <c r="AS64" i="7"/>
  <c r="AQ64" i="7"/>
  <c r="AO64" i="7"/>
  <c r="AM64" i="7"/>
  <c r="AK64" i="7"/>
  <c r="AI64" i="7"/>
  <c r="AG64" i="7"/>
  <c r="AE64" i="7"/>
  <c r="AC64" i="7"/>
  <c r="AA64" i="7"/>
  <c r="Y64" i="7"/>
  <c r="W64" i="7"/>
  <c r="BE63" i="7"/>
  <c r="BC63" i="7"/>
  <c r="BA63" i="7"/>
  <c r="AY63" i="7"/>
  <c r="AW63" i="7"/>
  <c r="AU63" i="7"/>
  <c r="AS63" i="7"/>
  <c r="AQ63" i="7"/>
  <c r="AO63" i="7"/>
  <c r="AM63" i="7"/>
  <c r="AK63" i="7"/>
  <c r="AI63" i="7"/>
  <c r="AG63" i="7"/>
  <c r="AE63" i="7"/>
  <c r="AC63" i="7"/>
  <c r="AA63" i="7"/>
  <c r="Y63" i="7"/>
  <c r="W63" i="7"/>
  <c r="BE62" i="7"/>
  <c r="BC62" i="7"/>
  <c r="BA62" i="7"/>
  <c r="AY62" i="7"/>
  <c r="AW62" i="7"/>
  <c r="AU62" i="7"/>
  <c r="AS62" i="7"/>
  <c r="AQ62" i="7"/>
  <c r="AO62" i="7"/>
  <c r="AM62" i="7"/>
  <c r="AK62" i="7"/>
  <c r="AI62" i="7"/>
  <c r="AG62" i="7"/>
  <c r="AE62" i="7"/>
  <c r="AC62" i="7"/>
  <c r="AA62" i="7"/>
  <c r="Y62" i="7"/>
  <c r="W62" i="7"/>
  <c r="BE61" i="7"/>
  <c r="BC61" i="7"/>
  <c r="BA61" i="7"/>
  <c r="AY61" i="7"/>
  <c r="AW61" i="7"/>
  <c r="AU61" i="7"/>
  <c r="AS61" i="7"/>
  <c r="AQ61" i="7"/>
  <c r="AO61" i="7"/>
  <c r="AM61" i="7"/>
  <c r="AK61" i="7"/>
  <c r="AI61" i="7"/>
  <c r="AG61" i="7"/>
  <c r="AE61" i="7"/>
  <c r="AC61" i="7"/>
  <c r="AA61" i="7"/>
  <c r="Y61" i="7"/>
  <c r="W61" i="7"/>
  <c r="BE60" i="7"/>
  <c r="BC60" i="7"/>
  <c r="BA60" i="7"/>
  <c r="AY60" i="7"/>
  <c r="AW60" i="7"/>
  <c r="AU60" i="7"/>
  <c r="AS60" i="7"/>
  <c r="AQ60" i="7"/>
  <c r="AO60" i="7"/>
  <c r="AM60" i="7"/>
  <c r="AK60" i="7"/>
  <c r="AI60" i="7"/>
  <c r="AG60" i="7"/>
  <c r="AE60" i="7"/>
  <c r="AC60" i="7"/>
  <c r="AA60" i="7"/>
  <c r="Y60" i="7"/>
  <c r="W60" i="7"/>
  <c r="BE59" i="7"/>
  <c r="BC59" i="7"/>
  <c r="BA59" i="7"/>
  <c r="AY59" i="7"/>
  <c r="AW59" i="7"/>
  <c r="AU59" i="7"/>
  <c r="AS59" i="7"/>
  <c r="AQ59" i="7"/>
  <c r="AO59" i="7"/>
  <c r="AM59" i="7"/>
  <c r="AK59" i="7"/>
  <c r="AI59" i="7"/>
  <c r="AG59" i="7"/>
  <c r="AE59" i="7"/>
  <c r="AC59" i="7"/>
  <c r="AA59" i="7"/>
  <c r="Y59" i="7"/>
  <c r="W59" i="7"/>
  <c r="BE58" i="7"/>
  <c r="BC58" i="7"/>
  <c r="BA58" i="7"/>
  <c r="AY58" i="7"/>
  <c r="AW58" i="7"/>
  <c r="AU58" i="7"/>
  <c r="AS58" i="7"/>
  <c r="AQ58" i="7"/>
  <c r="AO58" i="7"/>
  <c r="AM58" i="7"/>
  <c r="AK58" i="7"/>
  <c r="AI58" i="7"/>
  <c r="AG58" i="7"/>
  <c r="AE58" i="7"/>
  <c r="AC58" i="7"/>
  <c r="AA58" i="7"/>
  <c r="Y58" i="7"/>
  <c r="W58" i="7"/>
  <c r="BE57" i="7"/>
  <c r="BC57" i="7"/>
  <c r="BA57" i="7"/>
  <c r="AY57" i="7"/>
  <c r="AW57" i="7"/>
  <c r="AU57" i="7"/>
  <c r="AS57" i="7"/>
  <c r="AQ57" i="7"/>
  <c r="AO57" i="7"/>
  <c r="AM57" i="7"/>
  <c r="AK57" i="7"/>
  <c r="AI57" i="7"/>
  <c r="AG57" i="7"/>
  <c r="AE57" i="7"/>
  <c r="AC57" i="7"/>
  <c r="AA57" i="7"/>
  <c r="Y57" i="7"/>
  <c r="W57" i="7"/>
  <c r="BE56" i="7"/>
  <c r="BC56" i="7"/>
  <c r="BA56" i="7"/>
  <c r="AY56" i="7"/>
  <c r="AW56" i="7"/>
  <c r="AU56" i="7"/>
  <c r="AS56" i="7"/>
  <c r="AQ56" i="7"/>
  <c r="AO56" i="7"/>
  <c r="AM56" i="7"/>
  <c r="AK56" i="7"/>
  <c r="AI56" i="7"/>
  <c r="AG56" i="7"/>
  <c r="AE56" i="7"/>
  <c r="AC56" i="7"/>
  <c r="AA56" i="7"/>
  <c r="Y56" i="7"/>
  <c r="W56" i="7"/>
  <c r="BE55" i="7"/>
  <c r="BC55" i="7"/>
  <c r="BA55" i="7"/>
  <c r="AY55" i="7"/>
  <c r="AW55" i="7"/>
  <c r="AU55" i="7"/>
  <c r="AS55" i="7"/>
  <c r="AQ55" i="7"/>
  <c r="AO55" i="7"/>
  <c r="AM55" i="7"/>
  <c r="AK55" i="7"/>
  <c r="AI55" i="7"/>
  <c r="AG55" i="7"/>
  <c r="AE55" i="7"/>
  <c r="AC55" i="7"/>
  <c r="AA55" i="7"/>
  <c r="Y55" i="7"/>
  <c r="W55" i="7"/>
  <c r="W54" i="7"/>
  <c r="BE54" i="7"/>
  <c r="BC54" i="7"/>
  <c r="BA54" i="7"/>
  <c r="AY54" i="7"/>
  <c r="AW54" i="7"/>
  <c r="AU54" i="7"/>
  <c r="AS54" i="7"/>
  <c r="AQ54" i="7"/>
  <c r="AO54" i="7"/>
  <c r="AM54" i="7"/>
  <c r="AK54" i="7"/>
  <c r="AI54" i="7"/>
  <c r="AG54" i="7"/>
  <c r="AE54" i="7"/>
  <c r="AC54" i="7"/>
  <c r="AA54" i="7"/>
  <c r="Y54" i="7"/>
  <c r="BE53" i="7"/>
  <c r="BC53" i="7"/>
  <c r="BA53" i="7"/>
  <c r="AY53" i="7"/>
  <c r="AW53" i="7"/>
  <c r="AU53" i="7"/>
  <c r="AS53" i="7"/>
  <c r="AQ53" i="7"/>
  <c r="AO53" i="7"/>
  <c r="AM53" i="7"/>
  <c r="AK53" i="7"/>
  <c r="AI53" i="7"/>
  <c r="AG53" i="7"/>
  <c r="AE53" i="7"/>
  <c r="AC53" i="7"/>
  <c r="AA53" i="7"/>
  <c r="Y53" i="7"/>
  <c r="W27" i="7"/>
  <c r="BE34" i="7"/>
  <c r="BC34" i="7"/>
  <c r="BA34" i="7"/>
  <c r="AY34" i="7"/>
  <c r="AW34" i="7"/>
  <c r="AU34" i="7"/>
  <c r="AS34" i="7"/>
  <c r="AQ34" i="7"/>
  <c r="AO34" i="7"/>
  <c r="AM34" i="7"/>
  <c r="AK34" i="7"/>
  <c r="AI34" i="7"/>
  <c r="AG34" i="7"/>
  <c r="AE34" i="7"/>
  <c r="AC34" i="7"/>
  <c r="AA34" i="7"/>
  <c r="Y34" i="7"/>
  <c r="W34" i="7"/>
  <c r="BE33" i="7"/>
  <c r="BC33" i="7"/>
  <c r="BA33" i="7"/>
  <c r="AY33" i="7"/>
  <c r="AW33" i="7"/>
  <c r="AU33" i="7"/>
  <c r="AS33" i="7"/>
  <c r="AQ33" i="7"/>
  <c r="AO33" i="7"/>
  <c r="AM33" i="7"/>
  <c r="AK33" i="7"/>
  <c r="AI33" i="7"/>
  <c r="AG33" i="7"/>
  <c r="AE33" i="7"/>
  <c r="AC33" i="7"/>
  <c r="AA33" i="7"/>
  <c r="Y33" i="7"/>
  <c r="W33" i="7"/>
  <c r="BE32" i="7"/>
  <c r="BC32" i="7"/>
  <c r="BA32" i="7"/>
  <c r="AY32" i="7"/>
  <c r="AW32" i="7"/>
  <c r="AU32" i="7"/>
  <c r="AS32" i="7"/>
  <c r="AQ32" i="7"/>
  <c r="AO32" i="7"/>
  <c r="AM32" i="7"/>
  <c r="AK32" i="7"/>
  <c r="AI32" i="7"/>
  <c r="AG32" i="7"/>
  <c r="AE32" i="7"/>
  <c r="AC32" i="7"/>
  <c r="AA32" i="7"/>
  <c r="Y32" i="7"/>
  <c r="W32" i="7"/>
  <c r="BE31" i="7"/>
  <c r="BC31" i="7"/>
  <c r="BA31" i="7"/>
  <c r="AY31" i="7"/>
  <c r="AW31" i="7"/>
  <c r="AU31" i="7"/>
  <c r="AS31" i="7"/>
  <c r="AQ31" i="7"/>
  <c r="AO31" i="7"/>
  <c r="AM31" i="7"/>
  <c r="AK31" i="7"/>
  <c r="AI31" i="7"/>
  <c r="AG31" i="7"/>
  <c r="AE31" i="7"/>
  <c r="AC31" i="7"/>
  <c r="AA31" i="7"/>
  <c r="Y31" i="7"/>
  <c r="W31" i="7"/>
  <c r="BE30" i="7"/>
  <c r="BC30" i="7"/>
  <c r="BA30" i="7"/>
  <c r="AY30" i="7"/>
  <c r="AW30" i="7"/>
  <c r="AU30" i="7"/>
  <c r="AS30" i="7"/>
  <c r="AQ30" i="7"/>
  <c r="AO30" i="7"/>
  <c r="AM30" i="7"/>
  <c r="AK30" i="7"/>
  <c r="AI30" i="7"/>
  <c r="AG30" i="7"/>
  <c r="AE30" i="7"/>
  <c r="AC30" i="7"/>
  <c r="AA30" i="7"/>
  <c r="Y30" i="7"/>
  <c r="W30" i="7"/>
  <c r="BE29" i="7"/>
  <c r="BC29" i="7"/>
  <c r="BA29" i="7"/>
  <c r="AY29" i="7"/>
  <c r="AW29" i="7"/>
  <c r="AU29" i="7"/>
  <c r="AS29" i="7"/>
  <c r="AQ29" i="7"/>
  <c r="AO29" i="7"/>
  <c r="AM29" i="7"/>
  <c r="AK29" i="7"/>
  <c r="AI29" i="7"/>
  <c r="AG29" i="7"/>
  <c r="AE29" i="7"/>
  <c r="AC29" i="7"/>
  <c r="AA29" i="7"/>
  <c r="Y29" i="7"/>
  <c r="W29" i="7"/>
  <c r="BE28" i="7"/>
  <c r="BC28" i="7"/>
  <c r="BA28" i="7"/>
  <c r="AY28" i="7"/>
  <c r="AW28" i="7"/>
  <c r="AU28" i="7"/>
  <c r="AS28" i="7"/>
  <c r="AQ28" i="7"/>
  <c r="AO28" i="7"/>
  <c r="AM28" i="7"/>
  <c r="AK28" i="7"/>
  <c r="AI28" i="7"/>
  <c r="AG28" i="7"/>
  <c r="AE28" i="7"/>
  <c r="AC28" i="7"/>
  <c r="AA28" i="7"/>
  <c r="Y28" i="7"/>
  <c r="W28" i="7"/>
  <c r="BE27" i="7"/>
  <c r="BC27" i="7"/>
  <c r="BA27" i="7"/>
  <c r="AY27" i="7"/>
  <c r="AW27" i="7"/>
  <c r="AU27" i="7"/>
  <c r="AS27" i="7"/>
  <c r="AQ27" i="7"/>
  <c r="AO27" i="7"/>
  <c r="AM27" i="7"/>
  <c r="AK27" i="7"/>
  <c r="AI27" i="7"/>
  <c r="AG27" i="7"/>
  <c r="AE27" i="7"/>
  <c r="AC27" i="7"/>
  <c r="AA27" i="7"/>
  <c r="Y27" i="7"/>
  <c r="Y26" i="7"/>
  <c r="AA26" i="7"/>
  <c r="AC26" i="7"/>
  <c r="AE26" i="7"/>
  <c r="AG26" i="7"/>
  <c r="AI26" i="7"/>
  <c r="AK26" i="7"/>
  <c r="AM26" i="7"/>
  <c r="AO26" i="7"/>
  <c r="AQ26" i="7"/>
  <c r="AS26" i="7"/>
  <c r="AU26" i="7"/>
  <c r="AW26" i="7"/>
  <c r="AY26" i="7"/>
  <c r="BA26" i="7"/>
  <c r="BC26" i="7"/>
  <c r="BE26" i="7"/>
  <c r="W26" i="7"/>
  <c r="Y25" i="7"/>
  <c r="AA25" i="7"/>
  <c r="AC25" i="7"/>
  <c r="AE25" i="7"/>
  <c r="AG25" i="7"/>
  <c r="AI25" i="7"/>
  <c r="AK25" i="7"/>
  <c r="AM25" i="7"/>
  <c r="AO25" i="7"/>
  <c r="AQ25" i="7"/>
  <c r="AS25" i="7"/>
  <c r="AU25" i="7"/>
  <c r="AW25" i="7"/>
  <c r="AY25" i="7"/>
  <c r="BA25" i="7"/>
  <c r="BC25" i="7"/>
  <c r="BE25" i="7"/>
  <c r="W25" i="7"/>
  <c r="BE20" i="7"/>
  <c r="BC20" i="7"/>
  <c r="BA20" i="7"/>
  <c r="AY20" i="7"/>
  <c r="AW20" i="7"/>
  <c r="AU20" i="7"/>
  <c r="AS20" i="7"/>
  <c r="AQ20" i="7"/>
  <c r="AO20" i="7"/>
  <c r="AM20" i="7"/>
  <c r="AK20" i="7"/>
  <c r="AI20" i="7"/>
  <c r="AG20" i="7"/>
  <c r="AE20" i="7"/>
  <c r="AC20" i="7"/>
  <c r="Y20" i="7"/>
  <c r="W20" i="7"/>
  <c r="BE19" i="7"/>
  <c r="BC19" i="7"/>
  <c r="BA19" i="7"/>
  <c r="AY19" i="7"/>
  <c r="AW19" i="7"/>
  <c r="AU19" i="7"/>
  <c r="AS19" i="7"/>
  <c r="AQ19" i="7"/>
  <c r="AO19" i="7"/>
  <c r="AM19" i="7"/>
  <c r="AK19" i="7"/>
  <c r="AI19" i="7"/>
  <c r="AG19" i="7"/>
  <c r="AE19" i="7"/>
  <c r="AC19" i="7"/>
  <c r="AA19" i="7"/>
  <c r="Y19" i="7"/>
  <c r="W19" i="7"/>
  <c r="Y18" i="7"/>
  <c r="AA18" i="7"/>
  <c r="AC18" i="7"/>
  <c r="AE18" i="7"/>
  <c r="AG18" i="7"/>
  <c r="AI18" i="7"/>
  <c r="AK18" i="7"/>
  <c r="AM18" i="7"/>
  <c r="AO18" i="7"/>
  <c r="AQ18" i="7"/>
  <c r="AS18" i="7"/>
  <c r="AU18" i="7"/>
  <c r="AW18" i="7"/>
  <c r="AY18" i="7"/>
  <c r="BA18" i="7"/>
  <c r="BC18" i="7"/>
  <c r="BE18" i="7"/>
  <c r="W18" i="7"/>
  <c r="Y17" i="7"/>
  <c r="AA17" i="7"/>
  <c r="AC17" i="7"/>
  <c r="AE17" i="7"/>
  <c r="AG17" i="7"/>
  <c r="AI17" i="7"/>
  <c r="AK17" i="7"/>
  <c r="AM17" i="7"/>
  <c r="AO17" i="7"/>
  <c r="AQ17" i="7"/>
  <c r="AS17" i="7"/>
  <c r="AU17" i="7"/>
  <c r="AW17" i="7"/>
  <c r="AY17" i="7"/>
  <c r="BA17" i="7"/>
  <c r="BC17" i="7"/>
  <c r="BE17" i="7"/>
  <c r="W17" i="7"/>
  <c r="B180" i="13"/>
  <c r="W2" i="13"/>
  <c r="DB67" i="18" l="1"/>
  <c r="DB65" i="18"/>
  <c r="DB25" i="18"/>
  <c r="DB71" i="18"/>
  <c r="DB61" i="18"/>
  <c r="DB63" i="18"/>
  <c r="DB69" i="18"/>
  <c r="DB33" i="18"/>
  <c r="DB19" i="18"/>
  <c r="DB59" i="18"/>
  <c r="DB29" i="18"/>
  <c r="DB27" i="18"/>
  <c r="DB41" i="18"/>
  <c r="DB31" i="18"/>
  <c r="DB57" i="18"/>
  <c r="DB43" i="18"/>
  <c r="DB45" i="18"/>
  <c r="DB39" i="18"/>
  <c r="DB55" i="18"/>
  <c r="DB47" i="18"/>
  <c r="DB17" i="18"/>
  <c r="DB53" i="18"/>
  <c r="T65" i="13"/>
  <c r="AN17" i="13"/>
  <c r="CU9" i="16" l="1"/>
  <c r="U15" i="13" s="1"/>
  <c r="P177" i="13"/>
  <c r="P171" i="13"/>
  <c r="P160" i="13"/>
  <c r="AN35" i="13"/>
  <c r="AN34" i="13"/>
  <c r="AN33" i="13"/>
  <c r="AN32" i="13"/>
  <c r="AN31" i="13"/>
  <c r="AN28" i="13"/>
  <c r="AN27" i="13"/>
  <c r="AN26" i="13"/>
  <c r="AN25" i="13"/>
  <c r="AN24" i="13"/>
  <c r="AN23" i="13"/>
  <c r="AN22" i="13"/>
  <c r="AN21" i="13"/>
  <c r="AN20" i="13"/>
  <c r="AN19" i="13"/>
  <c r="AZ17" i="13"/>
  <c r="AZ19" i="13"/>
  <c r="AZ20" i="13"/>
  <c r="AZ21" i="13"/>
  <c r="AZ22" i="13"/>
  <c r="AZ23" i="13"/>
  <c r="AZ24" i="13"/>
  <c r="AZ25" i="13"/>
  <c r="AZ26" i="13"/>
  <c r="AZ27" i="13"/>
  <c r="AZ28" i="13"/>
  <c r="AZ31" i="13"/>
  <c r="AZ32" i="13"/>
  <c r="AZ33" i="13"/>
  <c r="AZ34" i="13"/>
  <c r="AZ35" i="13"/>
  <c r="CK26" i="16" l="1"/>
  <c r="CJ26" i="16"/>
  <c r="CQ26" i="16"/>
  <c r="CI26" i="16"/>
  <c r="CP26" i="16"/>
  <c r="CH26" i="16"/>
  <c r="CO26" i="16"/>
  <c r="CG26" i="16"/>
  <c r="CN26" i="16"/>
  <c r="CF26" i="16"/>
  <c r="CM26" i="16"/>
  <c r="CL26" i="16"/>
  <c r="CP25" i="16"/>
  <c r="CH25" i="16"/>
  <c r="CO25" i="16"/>
  <c r="CG25" i="16"/>
  <c r="CN25" i="16"/>
  <c r="CF25" i="16"/>
  <c r="CM25" i="16"/>
  <c r="CL25" i="16"/>
  <c r="CK25" i="16"/>
  <c r="CI25" i="16"/>
  <c r="CQ25" i="16"/>
  <c r="CJ25" i="16"/>
  <c r="CM16" i="16"/>
  <c r="CL16" i="16"/>
  <c r="CK16" i="16"/>
  <c r="CQ16" i="16"/>
  <c r="CI16" i="16"/>
  <c r="CP16" i="16"/>
  <c r="CH16" i="16"/>
  <c r="CO16" i="16"/>
  <c r="CN16" i="16"/>
  <c r="CJ16" i="16"/>
  <c r="CG16" i="16"/>
  <c r="CF16" i="16"/>
  <c r="CL23" i="16"/>
  <c r="CK23" i="16"/>
  <c r="CJ23" i="16"/>
  <c r="CQ23" i="16"/>
  <c r="CI23" i="16"/>
  <c r="CP23" i="16"/>
  <c r="CH23" i="16"/>
  <c r="CO23" i="16"/>
  <c r="CG23" i="16"/>
  <c r="CN23" i="16"/>
  <c r="CM23" i="16"/>
  <c r="CF23" i="16"/>
  <c r="CL15" i="16"/>
  <c r="CK15" i="16"/>
  <c r="CP15" i="16"/>
  <c r="CH15" i="16"/>
  <c r="CO15" i="16"/>
  <c r="CG15" i="16"/>
  <c r="CQ15" i="16"/>
  <c r="CN15" i="16"/>
  <c r="CM15" i="16"/>
  <c r="CJ15" i="16"/>
  <c r="CI15" i="16"/>
  <c r="CF15" i="16"/>
  <c r="CN17" i="16"/>
  <c r="CF17" i="16"/>
  <c r="CM17" i="16"/>
  <c r="CL17" i="16"/>
  <c r="CJ17" i="16"/>
  <c r="CQ17" i="16"/>
  <c r="CI17" i="16"/>
  <c r="CP17" i="16"/>
  <c r="CO17" i="16"/>
  <c r="CK17" i="16"/>
  <c r="CH17" i="16"/>
  <c r="CG17" i="16"/>
  <c r="CM24" i="16"/>
  <c r="CL24" i="16"/>
  <c r="CK24" i="16"/>
  <c r="CJ24" i="16"/>
  <c r="CQ24" i="16"/>
  <c r="CI24" i="16"/>
  <c r="CP24" i="16"/>
  <c r="CH24" i="16"/>
  <c r="CO24" i="16"/>
  <c r="CN24" i="16"/>
  <c r="CG24" i="16"/>
  <c r="CF24" i="16"/>
  <c r="CK22" i="16"/>
  <c r="CJ22" i="16"/>
  <c r="CQ22" i="16"/>
  <c r="CI22" i="16"/>
  <c r="CP22" i="16"/>
  <c r="CH22" i="16"/>
  <c r="CO22" i="16"/>
  <c r="CG22" i="16"/>
  <c r="CN22" i="16"/>
  <c r="CF22" i="16"/>
  <c r="CL22" i="16"/>
  <c r="CM22" i="16"/>
  <c r="CK13" i="16"/>
  <c r="CJ13" i="16"/>
  <c r="CO13" i="16"/>
  <c r="CG13" i="16"/>
  <c r="CN13" i="16"/>
  <c r="CF13" i="16"/>
  <c r="CQ13" i="16"/>
  <c r="CP13" i="16"/>
  <c r="CM13" i="16"/>
  <c r="CL13" i="16"/>
  <c r="CI13" i="16"/>
  <c r="CH13" i="16"/>
  <c r="CK29" i="16"/>
  <c r="CJ29" i="16"/>
  <c r="CQ29" i="16"/>
  <c r="CI29" i="16"/>
  <c r="CP29" i="16"/>
  <c r="CH29" i="16"/>
  <c r="CO29" i="16"/>
  <c r="CG29" i="16"/>
  <c r="CN29" i="16"/>
  <c r="CF29" i="16"/>
  <c r="CM29" i="16"/>
  <c r="CL29" i="16"/>
  <c r="CJ21" i="16"/>
  <c r="CQ21" i="16"/>
  <c r="CI21" i="16"/>
  <c r="CP21" i="16"/>
  <c r="CH21" i="16"/>
  <c r="CN21" i="16"/>
  <c r="CF21" i="16"/>
  <c r="CM21" i="16"/>
  <c r="CO21" i="16"/>
  <c r="CL21" i="16"/>
  <c r="CK21" i="16"/>
  <c r="CG21" i="16"/>
  <c r="CO18" i="16"/>
  <c r="CG18" i="16"/>
  <c r="CN18" i="16"/>
  <c r="CF18" i="16"/>
  <c r="CM18" i="16"/>
  <c r="CK18" i="16"/>
  <c r="CJ18" i="16"/>
  <c r="CQ18" i="16"/>
  <c r="CP18" i="16"/>
  <c r="CL18" i="16"/>
  <c r="CI18" i="16"/>
  <c r="CH18" i="16"/>
  <c r="CQ28" i="16"/>
  <c r="CI28" i="16"/>
  <c r="CP28" i="16"/>
  <c r="CH28" i="16"/>
  <c r="CO28" i="16"/>
  <c r="CG28" i="16"/>
  <c r="CN28" i="16"/>
  <c r="CF28" i="16"/>
  <c r="CM28" i="16"/>
  <c r="CL28" i="16"/>
  <c r="CK28" i="16"/>
  <c r="CJ28" i="16"/>
  <c r="CQ20" i="16"/>
  <c r="CI20" i="16"/>
  <c r="CP20" i="16"/>
  <c r="CH20" i="16"/>
  <c r="CO20" i="16"/>
  <c r="CG20" i="16"/>
  <c r="CM20" i="16"/>
  <c r="CL20" i="16"/>
  <c r="CF20" i="16"/>
  <c r="CN20" i="16"/>
  <c r="CK20" i="16"/>
  <c r="CJ20" i="16"/>
  <c r="CN27" i="16"/>
  <c r="CF27" i="16"/>
  <c r="CM27" i="16"/>
  <c r="CL27" i="16"/>
  <c r="CK27" i="16"/>
  <c r="CJ27" i="16"/>
  <c r="CQ27" i="16"/>
  <c r="CI27" i="16"/>
  <c r="CH27" i="16"/>
  <c r="CG27" i="16"/>
  <c r="CP27" i="16"/>
  <c r="CO27" i="16"/>
  <c r="CP19" i="16"/>
  <c r="CH19" i="16"/>
  <c r="CO19" i="16"/>
  <c r="CG19" i="16"/>
  <c r="CN19" i="16"/>
  <c r="CF19" i="16"/>
  <c r="CL19" i="16"/>
  <c r="CK19" i="16"/>
  <c r="CQ19" i="16"/>
  <c r="CM19" i="16"/>
  <c r="CJ19" i="16"/>
  <c r="CI19" i="16"/>
  <c r="X39" i="11"/>
  <c r="V39" i="11"/>
  <c r="V40" i="11"/>
  <c r="T40" i="11"/>
  <c r="AG44" i="11"/>
  <c r="AF44" i="11"/>
  <c r="AE44" i="11"/>
  <c r="AD44" i="11"/>
  <c r="AC44" i="11"/>
  <c r="AB44" i="11"/>
  <c r="AG43" i="11"/>
  <c r="AF43" i="11"/>
  <c r="AE43" i="11"/>
  <c r="AD43" i="11"/>
  <c r="AC43" i="11"/>
  <c r="AB43" i="11"/>
  <c r="AG42" i="11"/>
  <c r="AF42" i="11"/>
  <c r="AE42" i="11"/>
  <c r="AD42" i="11"/>
  <c r="AC42" i="11"/>
  <c r="AB42" i="11"/>
  <c r="AG41" i="11"/>
  <c r="AF41" i="11"/>
  <c r="AE41" i="11"/>
  <c r="AD41" i="11"/>
  <c r="AC41" i="11"/>
  <c r="AB41" i="11"/>
  <c r="AG40" i="11"/>
  <c r="AF40" i="11"/>
  <c r="AE40" i="11"/>
  <c r="AD40" i="11"/>
  <c r="AC40" i="11"/>
  <c r="AB40" i="11"/>
  <c r="AG39" i="11"/>
  <c r="AF39" i="11"/>
  <c r="AE39" i="11"/>
  <c r="AD39" i="11"/>
  <c r="AC39" i="11"/>
  <c r="AB39" i="11"/>
  <c r="Z39" i="11"/>
  <c r="T39" i="11"/>
  <c r="R44" i="11"/>
  <c r="R39" i="11"/>
  <c r="BE73" i="11"/>
  <c r="BI74" i="11" s="1"/>
  <c r="V73" i="11"/>
  <c r="AC74" i="11" s="1"/>
  <c r="BA70" i="11"/>
  <c r="BB70" i="11" s="1"/>
  <c r="BC70" i="11" s="1"/>
  <c r="BA69" i="11"/>
  <c r="BB69" i="11" s="1"/>
  <c r="BC69" i="11" s="1"/>
  <c r="BA68" i="11"/>
  <c r="BB68" i="11" s="1"/>
  <c r="BC68" i="11" s="1"/>
  <c r="BA67" i="11"/>
  <c r="BB67" i="11" s="1"/>
  <c r="BC67" i="11" s="1"/>
  <c r="BA66" i="11"/>
  <c r="BB66" i="11" s="1"/>
  <c r="BC66" i="11" s="1"/>
  <c r="BA65" i="11"/>
  <c r="BB65" i="11" s="1"/>
  <c r="BC65" i="11" s="1"/>
  <c r="BA64" i="11"/>
  <c r="BB64" i="11" s="1"/>
  <c r="BC64" i="11" s="1"/>
  <c r="BA63" i="11"/>
  <c r="BB63" i="11" s="1"/>
  <c r="BC63" i="11" s="1"/>
  <c r="BA62" i="11"/>
  <c r="BB62" i="11" s="1"/>
  <c r="BC62" i="11" s="1"/>
  <c r="BA61" i="11"/>
  <c r="BB61" i="11" s="1"/>
  <c r="BC61" i="11" s="1"/>
  <c r="BA60" i="11"/>
  <c r="BB60" i="11" s="1"/>
  <c r="BC60" i="11" s="1"/>
  <c r="BA59" i="11"/>
  <c r="BB59" i="11" s="1"/>
  <c r="BC59" i="11" s="1"/>
  <c r="BA58" i="11"/>
  <c r="BB58" i="11" s="1"/>
  <c r="BC58" i="11" s="1"/>
  <c r="BA57" i="11"/>
  <c r="BB57" i="11" s="1"/>
  <c r="BC57" i="11" s="1"/>
  <c r="BA56" i="11"/>
  <c r="BB56" i="11" s="1"/>
  <c r="BC56" i="11" s="1"/>
  <c r="BA55" i="11"/>
  <c r="BB55" i="11" s="1"/>
  <c r="BC55" i="11" s="1"/>
  <c r="BA54" i="11"/>
  <c r="BB54" i="11" s="1"/>
  <c r="BC54" i="11" s="1"/>
  <c r="BA53" i="11"/>
  <c r="BB53" i="11" s="1"/>
  <c r="BC53" i="11" s="1"/>
  <c r="AP71" i="11"/>
  <c r="AQ71" i="11" s="1"/>
  <c r="AR71" i="11" s="1"/>
  <c r="AP70" i="11"/>
  <c r="AQ70" i="11" s="1"/>
  <c r="AR70" i="11" s="1"/>
  <c r="AP69" i="11"/>
  <c r="AQ69" i="11" s="1"/>
  <c r="AR69" i="11" s="1"/>
  <c r="AP68" i="11"/>
  <c r="AQ68" i="11" s="1"/>
  <c r="AR68" i="11" s="1"/>
  <c r="AP67" i="11"/>
  <c r="AQ67" i="11" s="1"/>
  <c r="AR67" i="11" s="1"/>
  <c r="AP66" i="11"/>
  <c r="AQ66" i="11" s="1"/>
  <c r="AR66" i="11" s="1"/>
  <c r="AP65" i="11"/>
  <c r="AQ65" i="11" s="1"/>
  <c r="AR65" i="11" s="1"/>
  <c r="AP64" i="11"/>
  <c r="AQ64" i="11" s="1"/>
  <c r="AR64" i="11" s="1"/>
  <c r="AP63" i="11"/>
  <c r="AQ63" i="11" s="1"/>
  <c r="AR63" i="11" s="1"/>
  <c r="AP62" i="11"/>
  <c r="AQ62" i="11" s="1"/>
  <c r="AR62" i="11" s="1"/>
  <c r="AP61" i="11"/>
  <c r="AQ61" i="11" s="1"/>
  <c r="AR61" i="11" s="1"/>
  <c r="AP60" i="11"/>
  <c r="AQ60" i="11" s="1"/>
  <c r="AR60" i="11" s="1"/>
  <c r="AP59" i="11"/>
  <c r="AQ59" i="11" s="1"/>
  <c r="AR59" i="11" s="1"/>
  <c r="AP58" i="11"/>
  <c r="AQ58" i="11" s="1"/>
  <c r="AR58" i="11" s="1"/>
  <c r="AP57" i="11"/>
  <c r="AQ57" i="11" s="1"/>
  <c r="AR57" i="11" s="1"/>
  <c r="AP56" i="11"/>
  <c r="AQ56" i="11" s="1"/>
  <c r="AR56" i="11" s="1"/>
  <c r="AP55" i="11"/>
  <c r="AQ55" i="11" s="1"/>
  <c r="AR55" i="11" s="1"/>
  <c r="AP54" i="11"/>
  <c r="AQ54" i="11" s="1"/>
  <c r="AR54" i="11" s="1"/>
  <c r="AP53" i="11"/>
  <c r="AQ53" i="11" s="1"/>
  <c r="AR53" i="11" s="1"/>
  <c r="AP52" i="11"/>
  <c r="AQ52" i="11" s="1"/>
  <c r="AR52" i="11" s="1"/>
  <c r="AP51" i="11"/>
  <c r="AQ51" i="11" s="1"/>
  <c r="AR51" i="11" s="1"/>
  <c r="AP47" i="11"/>
  <c r="AQ47" i="11" s="1"/>
  <c r="AR47" i="11" s="1"/>
  <c r="AP48" i="11"/>
  <c r="AQ48" i="11" s="1"/>
  <c r="AR48" i="11" s="1"/>
  <c r="AP49" i="11"/>
  <c r="AQ49" i="11" s="1"/>
  <c r="AR49" i="11" s="1"/>
  <c r="AP50" i="11"/>
  <c r="AQ50" i="11" s="1"/>
  <c r="AR50" i="11" s="1"/>
  <c r="AP46" i="11"/>
  <c r="AQ46" i="11" s="1"/>
  <c r="AR46" i="11" s="1"/>
  <c r="AE69" i="11"/>
  <c r="AF69" i="11" s="1"/>
  <c r="AG69" i="11" s="1"/>
  <c r="AE68" i="11"/>
  <c r="AF68" i="11" s="1"/>
  <c r="AG68" i="11" s="1"/>
  <c r="AE67" i="11"/>
  <c r="AF67" i="11" s="1"/>
  <c r="AG67" i="11" s="1"/>
  <c r="AE66" i="11"/>
  <c r="AF66" i="11" s="1"/>
  <c r="AG66" i="11" s="1"/>
  <c r="AE65" i="11"/>
  <c r="AF65" i="11" s="1"/>
  <c r="AG65" i="11" s="1"/>
  <c r="AE64" i="11"/>
  <c r="AF64" i="11" s="1"/>
  <c r="AG64" i="11" s="1"/>
  <c r="AE63" i="11"/>
  <c r="AF63" i="11" s="1"/>
  <c r="AG63" i="11" s="1"/>
  <c r="AE62" i="11"/>
  <c r="AF62" i="11" s="1"/>
  <c r="AG62" i="11" s="1"/>
  <c r="AE61" i="11"/>
  <c r="AF61" i="11" s="1"/>
  <c r="AG61" i="11" s="1"/>
  <c r="AE60" i="11"/>
  <c r="AF60" i="11" s="1"/>
  <c r="AG60" i="11" s="1"/>
  <c r="AE59" i="11"/>
  <c r="AF59" i="11" s="1"/>
  <c r="AG59" i="11" s="1"/>
  <c r="AE58" i="11"/>
  <c r="AF58" i="11" s="1"/>
  <c r="AG58" i="11" s="1"/>
  <c r="AE57" i="11"/>
  <c r="AF57" i="11" s="1"/>
  <c r="AG57" i="11" s="1"/>
  <c r="AE56" i="11"/>
  <c r="AF56" i="11" s="1"/>
  <c r="AG56" i="11" s="1"/>
  <c r="AE55" i="11"/>
  <c r="AF55" i="11" s="1"/>
  <c r="AG55" i="11" s="1"/>
  <c r="AE54" i="11"/>
  <c r="AF54" i="11" s="1"/>
  <c r="AG54" i="11" s="1"/>
  <c r="AE53" i="11"/>
  <c r="AF53" i="11" s="1"/>
  <c r="AG53" i="11" s="1"/>
  <c r="CO65" i="11"/>
  <c r="CO66" i="11"/>
  <c r="CO67" i="11"/>
  <c r="CO68" i="11"/>
  <c r="CO69" i="11"/>
  <c r="CO70" i="11"/>
  <c r="CO64" i="11"/>
  <c r="CE65" i="11"/>
  <c r="CE66" i="11"/>
  <c r="CE67" i="11"/>
  <c r="CE68" i="11"/>
  <c r="CE69" i="11"/>
  <c r="CE70" i="11"/>
  <c r="CE71" i="11"/>
  <c r="CE64" i="11"/>
  <c r="BS55" i="11"/>
  <c r="BS56" i="11"/>
  <c r="BS57" i="11"/>
  <c r="BS58" i="11"/>
  <c r="BS59" i="11"/>
  <c r="BS60" i="11"/>
  <c r="BS61" i="11"/>
  <c r="BS62" i="11"/>
  <c r="BS63" i="11"/>
  <c r="BS64" i="11"/>
  <c r="BS54" i="11"/>
  <c r="BL55" i="11"/>
  <c r="BL56" i="11"/>
  <c r="BL57" i="11"/>
  <c r="BL58" i="11"/>
  <c r="BL59" i="11"/>
  <c r="BL60" i="11"/>
  <c r="BL61" i="11"/>
  <c r="BL62" i="11"/>
  <c r="BL63" i="11"/>
  <c r="BL54" i="11"/>
  <c r="CE55" i="11"/>
  <c r="CE56" i="11"/>
  <c r="CE57" i="11"/>
  <c r="CE58" i="11"/>
  <c r="CE59" i="11"/>
  <c r="CE60" i="11"/>
  <c r="CE61" i="11"/>
  <c r="CE54" i="11"/>
  <c r="CO55" i="11"/>
  <c r="CO56" i="11"/>
  <c r="CO57" i="11"/>
  <c r="CO58" i="11"/>
  <c r="CO59" i="11"/>
  <c r="CO60" i="11"/>
  <c r="CO61" i="11"/>
  <c r="CO54" i="11"/>
  <c r="BS70" i="11"/>
  <c r="BS69" i="11"/>
  <c r="BS68" i="11"/>
  <c r="BR69" i="11"/>
  <c r="BR70" i="11"/>
  <c r="BR68" i="11"/>
  <c r="CH51" i="11"/>
  <c r="CF51" i="11"/>
  <c r="CD51" i="11"/>
  <c r="CB51" i="11"/>
  <c r="BZ51" i="11"/>
  <c r="BX51" i="11"/>
  <c r="BV51" i="11"/>
  <c r="BT51" i="11"/>
  <c r="BR51" i="11"/>
  <c r="BP51" i="11"/>
  <c r="CH50" i="11"/>
  <c r="CF50" i="11"/>
  <c r="CD50" i="11"/>
  <c r="CB50" i="11"/>
  <c r="BZ50" i="11"/>
  <c r="BX50" i="11"/>
  <c r="BV50" i="11"/>
  <c r="BT50" i="11"/>
  <c r="BR50" i="11"/>
  <c r="BP50" i="11"/>
  <c r="CP47" i="11"/>
  <c r="CN47" i="11"/>
  <c r="CL47" i="11"/>
  <c r="CJ47" i="11"/>
  <c r="CH47" i="11"/>
  <c r="CF47" i="11"/>
  <c r="CD47" i="11"/>
  <c r="CB47" i="11"/>
  <c r="BZ47" i="11"/>
  <c r="BX47" i="11"/>
  <c r="BV47" i="11"/>
  <c r="BT47" i="11"/>
  <c r="BR47" i="11"/>
  <c r="BP47" i="11"/>
  <c r="CP45" i="11"/>
  <c r="CN45" i="11"/>
  <c r="CL45" i="11"/>
  <c r="CJ45" i="11"/>
  <c r="CH45" i="11"/>
  <c r="CF45" i="11"/>
  <c r="CD45" i="11"/>
  <c r="CB45" i="11"/>
  <c r="BZ45" i="11"/>
  <c r="BX45" i="11"/>
  <c r="BV45" i="11"/>
  <c r="BT45" i="11"/>
  <c r="BR45" i="11"/>
  <c r="BP45" i="11"/>
  <c r="CP44" i="11"/>
  <c r="CN44" i="11"/>
  <c r="CL44" i="11"/>
  <c r="CJ44" i="11"/>
  <c r="CH44" i="11"/>
  <c r="CF44" i="11"/>
  <c r="CD44" i="11"/>
  <c r="CB44" i="11"/>
  <c r="BZ44" i="11"/>
  <c r="BX44" i="11"/>
  <c r="BV44" i="11"/>
  <c r="BT44" i="11"/>
  <c r="BR44" i="11"/>
  <c r="BP44" i="11"/>
  <c r="CP43" i="11"/>
  <c r="CN43" i="11"/>
  <c r="CL43" i="11"/>
  <c r="CJ43" i="11"/>
  <c r="CH43" i="11"/>
  <c r="CF43" i="11"/>
  <c r="CD43" i="11"/>
  <c r="CB43" i="11"/>
  <c r="BZ43" i="11"/>
  <c r="BX43" i="11"/>
  <c r="BV43" i="11"/>
  <c r="BT43" i="11"/>
  <c r="BR43" i="11"/>
  <c r="BP43" i="11"/>
  <c r="CP42" i="11"/>
  <c r="CN42" i="11"/>
  <c r="CL42" i="11"/>
  <c r="CJ42" i="11"/>
  <c r="CH42" i="11"/>
  <c r="CF42" i="11"/>
  <c r="CD42" i="11"/>
  <c r="CB42" i="11"/>
  <c r="BZ42" i="11"/>
  <c r="BX42" i="11"/>
  <c r="BV42" i="11"/>
  <c r="BT42" i="11"/>
  <c r="BR42" i="11"/>
  <c r="BP42" i="11"/>
  <c r="AW44" i="11"/>
  <c r="AV44" i="11"/>
  <c r="AU44" i="11"/>
  <c r="AT44" i="11"/>
  <c r="AS44" i="11"/>
  <c r="AR44" i="11"/>
  <c r="AW43" i="11"/>
  <c r="AV43" i="11"/>
  <c r="AU43" i="11"/>
  <c r="AT43" i="11"/>
  <c r="AS43" i="11"/>
  <c r="AR43" i="11"/>
  <c r="AW42" i="11"/>
  <c r="AV42" i="11"/>
  <c r="AU42" i="11"/>
  <c r="AT42" i="11"/>
  <c r="AS42" i="11"/>
  <c r="AR42" i="11"/>
  <c r="AW41" i="11"/>
  <c r="AV41" i="11"/>
  <c r="AU41" i="11"/>
  <c r="AT41" i="11"/>
  <c r="AS41" i="11"/>
  <c r="AR41" i="11"/>
  <c r="AW40" i="11"/>
  <c r="AV40" i="11"/>
  <c r="AU40" i="11"/>
  <c r="AT40" i="11"/>
  <c r="AS40" i="11"/>
  <c r="AR40" i="11"/>
  <c r="AO44" i="11"/>
  <c r="AN44" i="11"/>
  <c r="AM44" i="11"/>
  <c r="AL44" i="11"/>
  <c r="AK44" i="11"/>
  <c r="AJ44" i="11"/>
  <c r="AO43" i="11"/>
  <c r="AN43" i="11"/>
  <c r="AM43" i="11"/>
  <c r="AL43" i="11"/>
  <c r="AK43" i="11"/>
  <c r="AJ43" i="11"/>
  <c r="AO42" i="11"/>
  <c r="AN42" i="11"/>
  <c r="AM42" i="11"/>
  <c r="AL42" i="11"/>
  <c r="AK42" i="11"/>
  <c r="AJ42" i="11"/>
  <c r="AO41" i="11"/>
  <c r="AN41" i="11"/>
  <c r="AM41" i="11"/>
  <c r="AL41" i="11"/>
  <c r="AK41" i="11"/>
  <c r="AJ41" i="11"/>
  <c r="AO40" i="11"/>
  <c r="AN40" i="11"/>
  <c r="AM40" i="11"/>
  <c r="AL40" i="11"/>
  <c r="AK40" i="11"/>
  <c r="AJ40" i="11"/>
  <c r="AW39" i="11"/>
  <c r="AV39" i="11"/>
  <c r="AU39" i="11"/>
  <c r="AT39" i="11"/>
  <c r="AS39" i="11"/>
  <c r="AR39" i="11"/>
  <c r="AO39" i="11"/>
  <c r="AN39" i="11"/>
  <c r="AM39" i="11"/>
  <c r="AL39" i="11"/>
  <c r="AK39" i="11"/>
  <c r="AJ39" i="11"/>
  <c r="BE38" i="11"/>
  <c r="BF38" i="11"/>
  <c r="BD38" i="11"/>
  <c r="BC38" i="11"/>
  <c r="BB38" i="11"/>
  <c r="BA38" i="11"/>
  <c r="AG48" i="11"/>
  <c r="AG49" i="11"/>
  <c r="AG50" i="11"/>
  <c r="AG47" i="11"/>
  <c r="J70" i="11"/>
  <c r="K70" i="11" s="1"/>
  <c r="L70" i="11" s="1"/>
  <c r="M70" i="11" s="1"/>
  <c r="N70" i="11" s="1"/>
  <c r="O70" i="11" s="1"/>
  <c r="P70" i="11" s="1"/>
  <c r="Q70" i="11" s="1"/>
  <c r="R70" i="11" s="1"/>
  <c r="S70" i="11" s="1"/>
  <c r="T70" i="11" s="1"/>
  <c r="J69" i="11"/>
  <c r="K69" i="11" s="1"/>
  <c r="L69" i="11" s="1"/>
  <c r="M69" i="11" s="1"/>
  <c r="N69" i="11" s="1"/>
  <c r="O69" i="11" s="1"/>
  <c r="P69" i="11" s="1"/>
  <c r="Q69" i="11" s="1"/>
  <c r="R69" i="11" s="1"/>
  <c r="S69" i="11" s="1"/>
  <c r="T69" i="11" s="1"/>
  <c r="J68" i="11"/>
  <c r="K68" i="11" s="1"/>
  <c r="L68" i="11" s="1"/>
  <c r="M68" i="11" s="1"/>
  <c r="N68" i="11" s="1"/>
  <c r="O68" i="11" s="1"/>
  <c r="P68" i="11" s="1"/>
  <c r="Q68" i="11" s="1"/>
  <c r="R68" i="11" s="1"/>
  <c r="S68" i="11" s="1"/>
  <c r="T68" i="11" s="1"/>
  <c r="J67" i="11"/>
  <c r="K67" i="11" s="1"/>
  <c r="L67" i="11" s="1"/>
  <c r="M67" i="11" s="1"/>
  <c r="N67" i="11" s="1"/>
  <c r="O67" i="11" s="1"/>
  <c r="P67" i="11" s="1"/>
  <c r="Q67" i="11" s="1"/>
  <c r="R67" i="11" s="1"/>
  <c r="S67" i="11" s="1"/>
  <c r="T67" i="11" s="1"/>
  <c r="J66" i="11"/>
  <c r="K66" i="11" s="1"/>
  <c r="L66" i="11" s="1"/>
  <c r="M66" i="11" s="1"/>
  <c r="N66" i="11" s="1"/>
  <c r="O66" i="11" s="1"/>
  <c r="P66" i="11" s="1"/>
  <c r="Q66" i="11" s="1"/>
  <c r="R66" i="11" s="1"/>
  <c r="S66" i="11" s="1"/>
  <c r="T66" i="11" s="1"/>
  <c r="J65" i="11"/>
  <c r="K65" i="11" s="1"/>
  <c r="L65" i="11" s="1"/>
  <c r="M65" i="11" s="1"/>
  <c r="N65" i="11" s="1"/>
  <c r="O65" i="11" s="1"/>
  <c r="P65" i="11" s="1"/>
  <c r="Q65" i="11" s="1"/>
  <c r="R65" i="11" s="1"/>
  <c r="S65" i="11" s="1"/>
  <c r="T65" i="11" s="1"/>
  <c r="J54" i="11"/>
  <c r="K54" i="11" s="1"/>
  <c r="L54" i="11" s="1"/>
  <c r="M54" i="11" s="1"/>
  <c r="N54" i="11" s="1"/>
  <c r="O54" i="11" s="1"/>
  <c r="P54" i="11" s="1"/>
  <c r="Q54" i="11" s="1"/>
  <c r="R54" i="11" s="1"/>
  <c r="S54" i="11" s="1"/>
  <c r="T54" i="11" s="1"/>
  <c r="U52" i="11"/>
  <c r="U53" i="11"/>
  <c r="U54" i="11"/>
  <c r="U55" i="11"/>
  <c r="U56" i="11"/>
  <c r="U57" i="11"/>
  <c r="U58" i="11"/>
  <c r="U59" i="11"/>
  <c r="U60" i="11"/>
  <c r="U61" i="11"/>
  <c r="U62" i="11"/>
  <c r="U63" i="11"/>
  <c r="U64" i="11"/>
  <c r="U65" i="11"/>
  <c r="U66" i="11"/>
  <c r="U67" i="11"/>
  <c r="U68" i="11"/>
  <c r="U69" i="11"/>
  <c r="U70" i="11"/>
  <c r="U51" i="11"/>
  <c r="V70" i="11"/>
  <c r="V69" i="11"/>
  <c r="V68" i="11"/>
  <c r="V67" i="11"/>
  <c r="V66" i="11"/>
  <c r="V65" i="11"/>
  <c r="V64" i="11"/>
  <c r="V63" i="11"/>
  <c r="V62" i="11"/>
  <c r="V61" i="11"/>
  <c r="V60" i="11"/>
  <c r="V59" i="11"/>
  <c r="V58" i="11"/>
  <c r="V57" i="11"/>
  <c r="V56" i="11"/>
  <c r="V55" i="11"/>
  <c r="V54" i="11"/>
  <c r="V53" i="11"/>
  <c r="V52" i="11"/>
  <c r="V51" i="11"/>
  <c r="T64" i="11"/>
  <c r="T63" i="11"/>
  <c r="T62" i="11"/>
  <c r="T61" i="11"/>
  <c r="T60" i="11"/>
  <c r="T59" i="11"/>
  <c r="T58" i="11"/>
  <c r="T57" i="11"/>
  <c r="T56" i="11"/>
  <c r="T55" i="11"/>
  <c r="T53" i="11"/>
  <c r="T52" i="11"/>
  <c r="T51" i="11"/>
  <c r="CQ33" i="11"/>
  <c r="CQ34" i="11"/>
  <c r="CQ32" i="11"/>
  <c r="CC38" i="11"/>
  <c r="CD38" i="11" s="1"/>
  <c r="CE38" i="11" s="1"/>
  <c r="CB36" i="11"/>
  <c r="CC36" i="11" s="1"/>
  <c r="CD36" i="11" s="1"/>
  <c r="CE36" i="11" s="1"/>
  <c r="CB35" i="11"/>
  <c r="CC35" i="11" s="1"/>
  <c r="CD35" i="11" s="1"/>
  <c r="CE35" i="11" s="1"/>
  <c r="CB33" i="11"/>
  <c r="CC33" i="11" s="1"/>
  <c r="CD33" i="11" s="1"/>
  <c r="CE33" i="11" s="1"/>
  <c r="BI35" i="11"/>
  <c r="BK35" i="11" s="1"/>
  <c r="BM35" i="11" s="1"/>
  <c r="BO35" i="11" s="1"/>
  <c r="BQ35" i="11" s="1"/>
  <c r="BQ36" i="11"/>
  <c r="BF34" i="11"/>
  <c r="BD34" i="11"/>
  <c r="AZ34" i="11"/>
  <c r="AX34" i="11"/>
  <c r="AV34" i="11"/>
  <c r="AT34" i="11"/>
  <c r="AR34" i="11"/>
  <c r="AP34" i="11"/>
  <c r="AN34" i="11"/>
  <c r="AL34" i="11"/>
  <c r="AJ34" i="11"/>
  <c r="AH34" i="11"/>
  <c r="AF34" i="11"/>
  <c r="AD34" i="11"/>
  <c r="AB34" i="11"/>
  <c r="Z34" i="11"/>
  <c r="X34" i="11"/>
  <c r="V34" i="11"/>
  <c r="T34" i="11"/>
  <c r="R34" i="11"/>
  <c r="P34" i="11"/>
  <c r="N34" i="11"/>
  <c r="L34" i="11"/>
  <c r="J34" i="11"/>
  <c r="H34" i="11"/>
  <c r="F34" i="11"/>
  <c r="D34" i="11"/>
  <c r="B34" i="11"/>
  <c r="BF33" i="11"/>
  <c r="BD33" i="11"/>
  <c r="AZ33" i="11"/>
  <c r="AX33" i="11"/>
  <c r="AV33" i="11"/>
  <c r="AT33" i="11"/>
  <c r="AR33" i="11"/>
  <c r="AP33" i="11"/>
  <c r="AN33" i="11"/>
  <c r="AL33" i="11"/>
  <c r="AJ33" i="11"/>
  <c r="AH33" i="11"/>
  <c r="AF33" i="11"/>
  <c r="AD33" i="11"/>
  <c r="AB33" i="11"/>
  <c r="Z33" i="11"/>
  <c r="X33" i="11"/>
  <c r="V33" i="11"/>
  <c r="T33" i="11"/>
  <c r="R33" i="11"/>
  <c r="P33" i="11"/>
  <c r="N33" i="11"/>
  <c r="L33" i="11"/>
  <c r="J33" i="11"/>
  <c r="H33" i="11"/>
  <c r="F33" i="11"/>
  <c r="D33" i="11"/>
  <c r="B33" i="11"/>
  <c r="CQ29" i="11"/>
  <c r="CP29" i="11"/>
  <c r="CO29" i="11"/>
  <c r="CK29" i="11"/>
  <c r="CI29" i="11"/>
  <c r="CH29" i="11"/>
  <c r="CG29" i="11"/>
  <c r="CN28" i="11"/>
  <c r="CL28" i="11"/>
  <c r="CK28" i="11"/>
  <c r="CJ28" i="11"/>
  <c r="CO27" i="11"/>
  <c r="CM27" i="11"/>
  <c r="CG27" i="11"/>
  <c r="CQ26" i="11"/>
  <c r="CP26" i="11"/>
  <c r="CN26" i="11"/>
  <c r="CM26" i="11"/>
  <c r="CL26" i="11"/>
  <c r="CJ26" i="11"/>
  <c r="CI26" i="11"/>
  <c r="CH26" i="11"/>
  <c r="CK25" i="11"/>
  <c r="CF27" i="11"/>
  <c r="CF28" i="11"/>
  <c r="CF29" i="11"/>
  <c r="CQ24" i="11"/>
  <c r="CP24" i="11"/>
  <c r="CO24" i="11"/>
  <c r="CN24" i="11"/>
  <c r="CM24" i="11"/>
  <c r="CL24" i="11"/>
  <c r="CK24" i="11"/>
  <c r="CI24" i="11"/>
  <c r="CH24" i="11"/>
  <c r="CG24" i="11"/>
  <c r="CF24" i="11"/>
  <c r="CO22" i="11"/>
  <c r="CM22" i="11"/>
  <c r="CK22" i="11"/>
  <c r="CG22" i="11"/>
  <c r="CO20" i="11"/>
  <c r="CM20" i="11"/>
  <c r="CK20" i="11"/>
  <c r="CG20" i="11"/>
  <c r="CO19" i="11"/>
  <c r="CG19" i="11"/>
  <c r="CQ18" i="11"/>
  <c r="CP18" i="11"/>
  <c r="CO18" i="11"/>
  <c r="CM18" i="11"/>
  <c r="CL18" i="11"/>
  <c r="CK18" i="11"/>
  <c r="CI18" i="11"/>
  <c r="CH18" i="11"/>
  <c r="CG18" i="11"/>
  <c r="CQ17" i="11"/>
  <c r="CO17" i="11"/>
  <c r="CI17" i="11"/>
  <c r="CG17" i="11"/>
  <c r="CQ16" i="11"/>
  <c r="CO16" i="11"/>
  <c r="CM16" i="11"/>
  <c r="CL16" i="11"/>
  <c r="CK16" i="11"/>
  <c r="CI16" i="11"/>
  <c r="CG16" i="11"/>
  <c r="CN29" i="11"/>
  <c r="CQ28" i="11"/>
  <c r="CL27" i="11"/>
  <c r="CO26" i="11"/>
  <c r="CJ25" i="11"/>
  <c r="CJ22" i="11"/>
  <c r="CN23" i="11"/>
  <c r="CJ24" i="11"/>
  <c r="CM15" i="11"/>
  <c r="CJ16" i="11"/>
  <c r="CN17" i="11"/>
  <c r="CJ18" i="11"/>
  <c r="CN19" i="11"/>
  <c r="CJ20" i="11"/>
  <c r="CN21" i="11"/>
  <c r="CJ13" i="11"/>
  <c r="CC26" i="11"/>
  <c r="CE29" i="11"/>
  <c r="CD29" i="11"/>
  <c r="CC29" i="11"/>
  <c r="CB29" i="11"/>
  <c r="CE28" i="11"/>
  <c r="CD28" i="11"/>
  <c r="CC28" i="11"/>
  <c r="CB28" i="11"/>
  <c r="CE27" i="11"/>
  <c r="CD27" i="11"/>
  <c r="CC27" i="11"/>
  <c r="CB27" i="11"/>
  <c r="CE26" i="11"/>
  <c r="CD26" i="11"/>
  <c r="CB26" i="11"/>
  <c r="CE25" i="11"/>
  <c r="CD25" i="11"/>
  <c r="CC25" i="11"/>
  <c r="CB25" i="11"/>
  <c r="CE24" i="11"/>
  <c r="CD24" i="11"/>
  <c r="CC24" i="11"/>
  <c r="CB24" i="11"/>
  <c r="CE23" i="11"/>
  <c r="CD23" i="11"/>
  <c r="CC23" i="11"/>
  <c r="CB23" i="11"/>
  <c r="CE22" i="11"/>
  <c r="CD22" i="11"/>
  <c r="CC22" i="11"/>
  <c r="CB22" i="11"/>
  <c r="CE21" i="11"/>
  <c r="CD21" i="11"/>
  <c r="CC21" i="11"/>
  <c r="CB21" i="11"/>
  <c r="CE20" i="11"/>
  <c r="CD20" i="11"/>
  <c r="CC20" i="11"/>
  <c r="CB20" i="11"/>
  <c r="CE19" i="11"/>
  <c r="CD19" i="11"/>
  <c r="CC19" i="11"/>
  <c r="CB19" i="11"/>
  <c r="CE18" i="11"/>
  <c r="CD18" i="11"/>
  <c r="CC18" i="11"/>
  <c r="CB18" i="11"/>
  <c r="CE17" i="11"/>
  <c r="CD17" i="11"/>
  <c r="CC17" i="11"/>
  <c r="CB17" i="11"/>
  <c r="CE16" i="11"/>
  <c r="CD16" i="11"/>
  <c r="CC16" i="11"/>
  <c r="CB16" i="11"/>
  <c r="CE15" i="11"/>
  <c r="CD15" i="11"/>
  <c r="CC15" i="11"/>
  <c r="CB15" i="11"/>
  <c r="CE13" i="11"/>
  <c r="CD13" i="11"/>
  <c r="CC13" i="11"/>
  <c r="CB13" i="11"/>
  <c r="BZ29" i="11"/>
  <c r="BY29" i="11"/>
  <c r="BX29" i="11"/>
  <c r="BZ28" i="11"/>
  <c r="BY28" i="11"/>
  <c r="BX28" i="11"/>
  <c r="BZ27" i="11"/>
  <c r="BY27" i="11"/>
  <c r="BX27" i="11"/>
  <c r="BZ26" i="11"/>
  <c r="BY26" i="11"/>
  <c r="BX26" i="11"/>
  <c r="BZ25" i="11"/>
  <c r="BY25" i="11"/>
  <c r="BX25" i="11"/>
  <c r="BZ24" i="11"/>
  <c r="BY24" i="11"/>
  <c r="BX24" i="11"/>
  <c r="BZ23" i="11"/>
  <c r="BY23" i="11"/>
  <c r="BX23" i="11"/>
  <c r="BZ22" i="11"/>
  <c r="BY22" i="11"/>
  <c r="BX22" i="11"/>
  <c r="BZ21" i="11"/>
  <c r="BY21" i="11"/>
  <c r="BX21" i="11"/>
  <c r="BZ20" i="11"/>
  <c r="BY20" i="11"/>
  <c r="BX20" i="11"/>
  <c r="BZ19" i="11"/>
  <c r="BY19" i="11"/>
  <c r="BX19" i="11"/>
  <c r="BZ18" i="11"/>
  <c r="BY18" i="11"/>
  <c r="BX18" i="11"/>
  <c r="BZ17" i="11"/>
  <c r="BY17" i="11"/>
  <c r="BX17" i="11"/>
  <c r="BZ16" i="11"/>
  <c r="BY16" i="11"/>
  <c r="BX16" i="11"/>
  <c r="BZ15" i="11"/>
  <c r="BY15" i="11"/>
  <c r="BX15" i="11"/>
  <c r="BZ13" i="11"/>
  <c r="BY13" i="11"/>
  <c r="BX13" i="11"/>
  <c r="BT13" i="11"/>
  <c r="BU13" i="11" s="1"/>
  <c r="BV13" i="11" s="1"/>
  <c r="BW13" i="11" s="1"/>
  <c r="BT24" i="11"/>
  <c r="BU24" i="11" s="1"/>
  <c r="BV24" i="11" s="1"/>
  <c r="BW24" i="11" s="1"/>
  <c r="BT23" i="11"/>
  <c r="BU23" i="11" s="1"/>
  <c r="BV23" i="11" s="1"/>
  <c r="BW23" i="11" s="1"/>
  <c r="BT22" i="11"/>
  <c r="BU22" i="11" s="1"/>
  <c r="BV22" i="11" s="1"/>
  <c r="BW22" i="11" s="1"/>
  <c r="BT21" i="11"/>
  <c r="BU21" i="11" s="1"/>
  <c r="BV21" i="11" s="1"/>
  <c r="BW21" i="11" s="1"/>
  <c r="BT20" i="11"/>
  <c r="BU20" i="11" s="1"/>
  <c r="BV20" i="11" s="1"/>
  <c r="BW20" i="11" s="1"/>
  <c r="BT19" i="11"/>
  <c r="BU19" i="11" s="1"/>
  <c r="BV19" i="11" s="1"/>
  <c r="BW19" i="11" s="1"/>
  <c r="BT18" i="11"/>
  <c r="BU18" i="11" s="1"/>
  <c r="BV18" i="11" s="1"/>
  <c r="BW18" i="11" s="1"/>
  <c r="BT17" i="11"/>
  <c r="BU17" i="11" s="1"/>
  <c r="BV17" i="11" s="1"/>
  <c r="BW17" i="11" s="1"/>
  <c r="BT16" i="11"/>
  <c r="BU16" i="11" s="1"/>
  <c r="BV16" i="11" s="1"/>
  <c r="BW16" i="11" s="1"/>
  <c r="BT15" i="11"/>
  <c r="BU15" i="11" s="1"/>
  <c r="BV15" i="11" s="1"/>
  <c r="BW15" i="11" s="1"/>
  <c r="BP29" i="11"/>
  <c r="BN29" i="11"/>
  <c r="BL29" i="11"/>
  <c r="BJ29" i="11"/>
  <c r="BH29" i="11"/>
  <c r="BF29" i="11"/>
  <c r="BD29" i="11"/>
  <c r="BB29" i="11"/>
  <c r="AZ29" i="11"/>
  <c r="AX29" i="11"/>
  <c r="AV29" i="11"/>
  <c r="AT29" i="11"/>
  <c r="AR29" i="11"/>
  <c r="AP29" i="11"/>
  <c r="AN29" i="11"/>
  <c r="AL29" i="11"/>
  <c r="AJ29" i="11"/>
  <c r="AH29" i="11"/>
  <c r="AF29" i="11"/>
  <c r="AD29" i="11"/>
  <c r="AB29" i="11"/>
  <c r="Z29" i="11"/>
  <c r="X29" i="11"/>
  <c r="V29" i="11"/>
  <c r="T29" i="11"/>
  <c r="R29" i="11"/>
  <c r="BP28" i="11"/>
  <c r="BN28" i="11"/>
  <c r="BL28" i="11"/>
  <c r="BJ28" i="11"/>
  <c r="BH28" i="11"/>
  <c r="BF28" i="11"/>
  <c r="BD28" i="11"/>
  <c r="BB28" i="11"/>
  <c r="AZ28" i="11"/>
  <c r="AX28" i="11"/>
  <c r="AV28" i="11"/>
  <c r="AT28" i="11"/>
  <c r="AR28" i="11"/>
  <c r="AP28" i="11"/>
  <c r="AN28" i="11"/>
  <c r="AL28" i="11"/>
  <c r="AJ28" i="11"/>
  <c r="AH28" i="11"/>
  <c r="AF28" i="11"/>
  <c r="AD28" i="11"/>
  <c r="AB28" i="11"/>
  <c r="Z28" i="11"/>
  <c r="X28" i="11"/>
  <c r="V28" i="11"/>
  <c r="T28" i="11"/>
  <c r="R28" i="11"/>
  <c r="BP27" i="11"/>
  <c r="BN27" i="11"/>
  <c r="BL27" i="11"/>
  <c r="BJ27" i="11"/>
  <c r="BH27" i="11"/>
  <c r="BF27" i="11"/>
  <c r="BD27" i="11"/>
  <c r="BB27" i="11"/>
  <c r="AZ27" i="11"/>
  <c r="AX27" i="11"/>
  <c r="AV27" i="11"/>
  <c r="AT27" i="11"/>
  <c r="AR27" i="11"/>
  <c r="AP27" i="11"/>
  <c r="AN27" i="11"/>
  <c r="AL27" i="11"/>
  <c r="AJ27" i="11"/>
  <c r="AH27" i="11"/>
  <c r="AF27" i="11"/>
  <c r="AD27" i="11"/>
  <c r="AB27" i="11"/>
  <c r="Z27" i="11"/>
  <c r="X27" i="11"/>
  <c r="V27" i="11"/>
  <c r="T27" i="11"/>
  <c r="R27" i="11"/>
  <c r="BP26" i="11"/>
  <c r="BN26" i="11"/>
  <c r="BL26" i="11"/>
  <c r="BJ26" i="11"/>
  <c r="BH26" i="11"/>
  <c r="BF26" i="11"/>
  <c r="BD26" i="11"/>
  <c r="BB26" i="11"/>
  <c r="AZ26" i="11"/>
  <c r="AX26" i="11"/>
  <c r="AV26" i="11"/>
  <c r="AT26" i="11"/>
  <c r="AR26" i="11"/>
  <c r="AP26" i="11"/>
  <c r="AN26" i="11"/>
  <c r="AL26" i="11"/>
  <c r="AJ26" i="11"/>
  <c r="AH26" i="11"/>
  <c r="AF26" i="11"/>
  <c r="AD26" i="11"/>
  <c r="AB26" i="11"/>
  <c r="Z26" i="11"/>
  <c r="X26" i="11"/>
  <c r="V26" i="11"/>
  <c r="T26" i="11"/>
  <c r="R26" i="11"/>
  <c r="T25" i="11"/>
  <c r="V25" i="11"/>
  <c r="X25" i="11"/>
  <c r="Z25" i="11"/>
  <c r="AB25" i="11"/>
  <c r="AD25" i="11"/>
  <c r="AF25" i="11"/>
  <c r="AH25" i="11"/>
  <c r="AJ25" i="11"/>
  <c r="AL25" i="11"/>
  <c r="AN25" i="11"/>
  <c r="AP25" i="11"/>
  <c r="AR25" i="11"/>
  <c r="AT25" i="11"/>
  <c r="AV25" i="11"/>
  <c r="AX25" i="11"/>
  <c r="AZ25" i="11"/>
  <c r="BB25" i="11"/>
  <c r="BD25" i="11"/>
  <c r="BF25" i="11"/>
  <c r="BH25" i="11"/>
  <c r="BJ25" i="11"/>
  <c r="BL25" i="11"/>
  <c r="BN25" i="11"/>
  <c r="BP25" i="11"/>
  <c r="R25" i="11"/>
  <c r="BP24" i="11"/>
  <c r="BN24" i="11"/>
  <c r="BL24" i="11"/>
  <c r="BJ24" i="11"/>
  <c r="BH24" i="11"/>
  <c r="BF24" i="11"/>
  <c r="BD24" i="11"/>
  <c r="BB24" i="11"/>
  <c r="AZ24" i="11"/>
  <c r="AX24" i="11"/>
  <c r="AV24" i="11"/>
  <c r="AT24" i="11"/>
  <c r="AR24" i="11"/>
  <c r="AP24" i="11"/>
  <c r="AN24" i="11"/>
  <c r="AL24" i="11"/>
  <c r="AJ24" i="11"/>
  <c r="AH24" i="11"/>
  <c r="AF24" i="11"/>
  <c r="AD24" i="11"/>
  <c r="AB24" i="11"/>
  <c r="Z24" i="11"/>
  <c r="X24" i="11"/>
  <c r="V24" i="11"/>
  <c r="T24" i="11"/>
  <c r="R24" i="11"/>
  <c r="BP23" i="11"/>
  <c r="BN23" i="11"/>
  <c r="BL23" i="11"/>
  <c r="BJ23" i="11"/>
  <c r="BH23" i="11"/>
  <c r="BF23" i="11"/>
  <c r="BD23" i="11"/>
  <c r="BB23" i="11"/>
  <c r="AZ23" i="11"/>
  <c r="AX23" i="11"/>
  <c r="AV23" i="11"/>
  <c r="AT23" i="11"/>
  <c r="AR23" i="11"/>
  <c r="AP23" i="11"/>
  <c r="AN23" i="11"/>
  <c r="AL23" i="11"/>
  <c r="AJ23" i="11"/>
  <c r="AH23" i="11"/>
  <c r="AF23" i="11"/>
  <c r="AD23" i="11"/>
  <c r="AB23" i="11"/>
  <c r="Z23" i="11"/>
  <c r="X23" i="11"/>
  <c r="V23" i="11"/>
  <c r="T23" i="11"/>
  <c r="R23" i="11"/>
  <c r="BP22" i="11"/>
  <c r="BN22" i="11"/>
  <c r="BL22" i="11"/>
  <c r="BJ22" i="11"/>
  <c r="BH22" i="11"/>
  <c r="BF22" i="11"/>
  <c r="BD22" i="11"/>
  <c r="BB22" i="11"/>
  <c r="AZ22" i="11"/>
  <c r="AX22" i="11"/>
  <c r="AV22" i="11"/>
  <c r="AT22" i="11"/>
  <c r="AR22" i="11"/>
  <c r="AP22" i="11"/>
  <c r="AN22" i="11"/>
  <c r="AL22" i="11"/>
  <c r="AJ22" i="11"/>
  <c r="AH22" i="11"/>
  <c r="AF22" i="11"/>
  <c r="AD22" i="11"/>
  <c r="AB22" i="11"/>
  <c r="Z22" i="11"/>
  <c r="X22" i="11"/>
  <c r="V22" i="11"/>
  <c r="T22" i="11"/>
  <c r="R22" i="11"/>
  <c r="BP21" i="11"/>
  <c r="BN21" i="11"/>
  <c r="BL21" i="11"/>
  <c r="BJ21" i="11"/>
  <c r="BH21" i="11"/>
  <c r="BF21" i="11"/>
  <c r="BD21" i="11"/>
  <c r="BB21" i="11"/>
  <c r="AZ21" i="11"/>
  <c r="AX21" i="11"/>
  <c r="AV21" i="11"/>
  <c r="AT21" i="11"/>
  <c r="AR21" i="11"/>
  <c r="AP21" i="11"/>
  <c r="AN21" i="11"/>
  <c r="AL21" i="11"/>
  <c r="AJ21" i="11"/>
  <c r="AH21" i="11"/>
  <c r="AF21" i="11"/>
  <c r="AD21" i="11"/>
  <c r="AB21" i="11"/>
  <c r="Z21" i="11"/>
  <c r="X21" i="11"/>
  <c r="V21" i="11"/>
  <c r="T21" i="11"/>
  <c r="R21" i="11"/>
  <c r="BP20" i="11"/>
  <c r="BN20" i="11"/>
  <c r="BL20" i="11"/>
  <c r="BJ20" i="11"/>
  <c r="BH20" i="11"/>
  <c r="BF20" i="11"/>
  <c r="BD20" i="11"/>
  <c r="BB20" i="11"/>
  <c r="AZ20" i="11"/>
  <c r="AX20" i="11"/>
  <c r="AV20" i="11"/>
  <c r="AT20" i="11"/>
  <c r="AR20" i="11"/>
  <c r="AP20" i="11"/>
  <c r="AN20" i="11"/>
  <c r="AL20" i="11"/>
  <c r="AJ20" i="11"/>
  <c r="AH20" i="11"/>
  <c r="AF20" i="11"/>
  <c r="AD20" i="11"/>
  <c r="AB20" i="11"/>
  <c r="Z20" i="11"/>
  <c r="X20" i="11"/>
  <c r="V20" i="11"/>
  <c r="T20" i="11"/>
  <c r="R20" i="11"/>
  <c r="BP19" i="11"/>
  <c r="BN19" i="11"/>
  <c r="BL19" i="11"/>
  <c r="BJ19" i="11"/>
  <c r="BH19" i="11"/>
  <c r="BF19" i="11"/>
  <c r="BD19" i="11"/>
  <c r="BB19" i="11"/>
  <c r="AZ19" i="11"/>
  <c r="AX19" i="11"/>
  <c r="AV19" i="11"/>
  <c r="AT19" i="11"/>
  <c r="AR19" i="11"/>
  <c r="AP19" i="11"/>
  <c r="AN19" i="11"/>
  <c r="AL19" i="11"/>
  <c r="AJ19" i="11"/>
  <c r="AH19" i="11"/>
  <c r="AF19" i="11"/>
  <c r="AD19" i="11"/>
  <c r="AB19" i="11"/>
  <c r="Z19" i="11"/>
  <c r="X19" i="11"/>
  <c r="V19" i="11"/>
  <c r="T19" i="11"/>
  <c r="R19" i="11"/>
  <c r="BP18" i="11"/>
  <c r="BN18" i="11"/>
  <c r="BL18" i="11"/>
  <c r="BJ18" i="11"/>
  <c r="BH18" i="11"/>
  <c r="BF18" i="11"/>
  <c r="BD18" i="11"/>
  <c r="BB18" i="11"/>
  <c r="AZ18" i="11"/>
  <c r="AX18" i="11"/>
  <c r="AV18" i="11"/>
  <c r="AT18" i="11"/>
  <c r="AR18" i="11"/>
  <c r="AP18" i="11"/>
  <c r="AN18" i="11"/>
  <c r="AL18" i="11"/>
  <c r="AJ18" i="11"/>
  <c r="AH18" i="11"/>
  <c r="AF18" i="11"/>
  <c r="AD18" i="11"/>
  <c r="AB18" i="11"/>
  <c r="Z18" i="11"/>
  <c r="X18" i="11"/>
  <c r="V18" i="11"/>
  <c r="T18" i="11"/>
  <c r="R18" i="11"/>
  <c r="BP17" i="11"/>
  <c r="BN17" i="11"/>
  <c r="BL17" i="11"/>
  <c r="BJ17" i="11"/>
  <c r="BH17" i="11"/>
  <c r="BF17" i="11"/>
  <c r="BD17" i="11"/>
  <c r="BB17" i="11"/>
  <c r="AZ17" i="11"/>
  <c r="AX17" i="11"/>
  <c r="AV17" i="11"/>
  <c r="AT17" i="11"/>
  <c r="AR17" i="11"/>
  <c r="AP17" i="11"/>
  <c r="AN17" i="11"/>
  <c r="AL17" i="11"/>
  <c r="AJ17" i="11"/>
  <c r="AH17" i="11"/>
  <c r="AF17" i="11"/>
  <c r="AD17" i="11"/>
  <c r="AB17" i="11"/>
  <c r="Z17" i="11"/>
  <c r="X17" i="11"/>
  <c r="V17" i="11"/>
  <c r="T17" i="11"/>
  <c r="R17" i="11"/>
  <c r="BP16" i="11"/>
  <c r="BN16" i="11"/>
  <c r="BL16" i="11"/>
  <c r="BJ16" i="11"/>
  <c r="BH16" i="11"/>
  <c r="BF16" i="11"/>
  <c r="BD16" i="11"/>
  <c r="BB16" i="11"/>
  <c r="AZ16" i="11"/>
  <c r="AX16" i="11"/>
  <c r="AV16" i="11"/>
  <c r="AT16" i="11"/>
  <c r="AR16" i="11"/>
  <c r="AP16" i="11"/>
  <c r="AN16" i="11"/>
  <c r="AL16" i="11"/>
  <c r="AJ16" i="11"/>
  <c r="AH16" i="11"/>
  <c r="AF16" i="11"/>
  <c r="AD16" i="11"/>
  <c r="AB16" i="11"/>
  <c r="Z16" i="11"/>
  <c r="X16" i="11"/>
  <c r="V16" i="11"/>
  <c r="T16" i="11"/>
  <c r="R16" i="11"/>
  <c r="T15" i="11"/>
  <c r="V15" i="11"/>
  <c r="X15" i="11"/>
  <c r="Z15" i="11"/>
  <c r="AB15" i="11"/>
  <c r="AD15" i="11"/>
  <c r="AF15" i="11"/>
  <c r="AH15" i="11"/>
  <c r="AJ15" i="11"/>
  <c r="AL15" i="11"/>
  <c r="AN15" i="11"/>
  <c r="AP15" i="11"/>
  <c r="AR15" i="11"/>
  <c r="AT15" i="11"/>
  <c r="AV15" i="11"/>
  <c r="AX15" i="11"/>
  <c r="AZ15" i="11"/>
  <c r="BB15" i="11"/>
  <c r="BD15" i="11"/>
  <c r="BF15" i="11"/>
  <c r="BH15" i="11"/>
  <c r="BJ15" i="11"/>
  <c r="BL15" i="11"/>
  <c r="BN15" i="11"/>
  <c r="BP15" i="11"/>
  <c r="R15" i="11"/>
  <c r="P24" i="11"/>
  <c r="N24" i="11"/>
  <c r="L24" i="11"/>
  <c r="J24" i="11"/>
  <c r="H24" i="11"/>
  <c r="F24" i="11"/>
  <c r="D24" i="11"/>
  <c r="B24" i="11"/>
  <c r="P23" i="11"/>
  <c r="N23" i="11"/>
  <c r="L23" i="11"/>
  <c r="J23" i="11"/>
  <c r="H23" i="11"/>
  <c r="F23" i="11"/>
  <c r="D23" i="11"/>
  <c r="B23" i="11"/>
  <c r="P22" i="11"/>
  <c r="N22" i="11"/>
  <c r="L22" i="11"/>
  <c r="J22" i="11"/>
  <c r="H22" i="11"/>
  <c r="F22" i="11"/>
  <c r="D22" i="11"/>
  <c r="B22" i="11"/>
  <c r="P21" i="11"/>
  <c r="N21" i="11"/>
  <c r="L21" i="11"/>
  <c r="J21" i="11"/>
  <c r="H21" i="11"/>
  <c r="F21" i="11"/>
  <c r="D21" i="11"/>
  <c r="B21" i="11"/>
  <c r="P20" i="11"/>
  <c r="N20" i="11"/>
  <c r="L20" i="11"/>
  <c r="J20" i="11"/>
  <c r="H20" i="11"/>
  <c r="F20" i="11"/>
  <c r="D20" i="11"/>
  <c r="B20" i="11"/>
  <c r="P19" i="11"/>
  <c r="N19" i="11"/>
  <c r="L19" i="11"/>
  <c r="J19" i="11"/>
  <c r="H19" i="11"/>
  <c r="F19" i="11"/>
  <c r="D19" i="11"/>
  <c r="B19" i="11"/>
  <c r="P18" i="11"/>
  <c r="N18" i="11"/>
  <c r="L18" i="11"/>
  <c r="J18" i="11"/>
  <c r="H18" i="11"/>
  <c r="F18" i="11"/>
  <c r="D18" i="11"/>
  <c r="B18" i="11"/>
  <c r="P17" i="11"/>
  <c r="N17" i="11"/>
  <c r="L17" i="11"/>
  <c r="J17" i="11"/>
  <c r="H17" i="11"/>
  <c r="F17" i="11"/>
  <c r="D17" i="11"/>
  <c r="B17" i="11"/>
  <c r="P16" i="11"/>
  <c r="N16" i="11"/>
  <c r="L16" i="11"/>
  <c r="J16" i="11"/>
  <c r="H16" i="11"/>
  <c r="F16" i="11"/>
  <c r="D16" i="11"/>
  <c r="B16" i="11"/>
  <c r="D15" i="11"/>
  <c r="F15" i="11"/>
  <c r="H15" i="11"/>
  <c r="J15" i="11"/>
  <c r="L15" i="11"/>
  <c r="N15" i="11"/>
  <c r="P15" i="11"/>
  <c r="B15" i="11"/>
  <c r="D13" i="11"/>
  <c r="F13" i="11"/>
  <c r="H13" i="11"/>
  <c r="J13" i="11"/>
  <c r="L13" i="11"/>
  <c r="N13" i="11"/>
  <c r="P13" i="11"/>
  <c r="R13" i="11"/>
  <c r="T13" i="11"/>
  <c r="V13" i="11"/>
  <c r="X13" i="11"/>
  <c r="Z13" i="11"/>
  <c r="AB13" i="11"/>
  <c r="AD13" i="11"/>
  <c r="AF13" i="11"/>
  <c r="AH13" i="11"/>
  <c r="AJ13" i="11"/>
  <c r="AL13" i="11"/>
  <c r="AN13" i="11"/>
  <c r="AP13" i="11"/>
  <c r="AR13" i="11"/>
  <c r="AT13" i="11"/>
  <c r="AV13" i="11"/>
  <c r="AX13" i="11"/>
  <c r="AZ13" i="11"/>
  <c r="BB13" i="11"/>
  <c r="BD13" i="11"/>
  <c r="BF13" i="11"/>
  <c r="BH13" i="11"/>
  <c r="BJ13" i="11"/>
  <c r="BL13" i="11"/>
  <c r="BN13" i="11"/>
  <c r="BP13" i="11"/>
  <c r="B13" i="11"/>
  <c r="BD9" i="11"/>
  <c r="BE9" i="18" s="1"/>
  <c r="BW8" i="18"/>
  <c r="BF9" i="11"/>
  <c r="BG9" i="18" s="1"/>
  <c r="BH9" i="11"/>
  <c r="BI9" i="18" s="1"/>
  <c r="BJ9" i="11"/>
  <c r="BK9" i="18" s="1"/>
  <c r="BL9" i="11"/>
  <c r="BM9" i="18" s="1"/>
  <c r="BN9" i="11"/>
  <c r="BO9" i="18" s="1"/>
  <c r="BP9" i="11"/>
  <c r="BQ9" i="18" s="1"/>
  <c r="BR9" i="11"/>
  <c r="BS9" i="18" s="1"/>
  <c r="BT9" i="11"/>
  <c r="BU9" i="18" s="1"/>
  <c r="D9" i="11"/>
  <c r="E9" i="18" s="1"/>
  <c r="F9" i="11"/>
  <c r="G9" i="18" s="1"/>
  <c r="H9" i="11"/>
  <c r="I9" i="18" s="1"/>
  <c r="J9" i="11"/>
  <c r="K9" i="18" s="1"/>
  <c r="L9" i="11"/>
  <c r="M9" i="18" s="1"/>
  <c r="N9" i="11"/>
  <c r="O9" i="18" s="1"/>
  <c r="P9" i="11"/>
  <c r="Q9" i="18" s="1"/>
  <c r="R9" i="11"/>
  <c r="S9" i="18" s="1"/>
  <c r="T9" i="11"/>
  <c r="U9" i="18" s="1"/>
  <c r="V9" i="11"/>
  <c r="W9" i="18" s="1"/>
  <c r="X9" i="11"/>
  <c r="Y9" i="18" s="1"/>
  <c r="Z9" i="11"/>
  <c r="AA9" i="18" s="1"/>
  <c r="AB9" i="11"/>
  <c r="AC9" i="18" s="1"/>
  <c r="AD9" i="11"/>
  <c r="AE9" i="18" s="1"/>
  <c r="AF9" i="11"/>
  <c r="AG9" i="18" s="1"/>
  <c r="AH9" i="11"/>
  <c r="AI9" i="18" s="1"/>
  <c r="AJ9" i="11"/>
  <c r="AK9" i="18" s="1"/>
  <c r="AL9" i="11"/>
  <c r="AM9" i="18" s="1"/>
  <c r="AN9" i="11"/>
  <c r="AO9" i="18" s="1"/>
  <c r="AP9" i="11"/>
  <c r="AQ9" i="18" s="1"/>
  <c r="AR9" i="11"/>
  <c r="AS9" i="18" s="1"/>
  <c r="AT9" i="11"/>
  <c r="AU9" i="18" s="1"/>
  <c r="AV9" i="11"/>
  <c r="AW9" i="18" s="1"/>
  <c r="B9" i="11"/>
  <c r="C9" i="18" s="1"/>
  <c r="D7" i="11"/>
  <c r="E7" i="18" s="1"/>
  <c r="F7" i="11"/>
  <c r="G7" i="18" s="1"/>
  <c r="H7" i="11"/>
  <c r="I7" i="18" s="1"/>
  <c r="J7" i="11"/>
  <c r="K7" i="18" s="1"/>
  <c r="L7" i="11"/>
  <c r="M7" i="18" s="1"/>
  <c r="N7" i="11"/>
  <c r="O7" i="18" s="1"/>
  <c r="P7" i="11"/>
  <c r="Q7" i="18" s="1"/>
  <c r="R7" i="11"/>
  <c r="S7" i="18" s="1"/>
  <c r="T7" i="11"/>
  <c r="U7" i="18" s="1"/>
  <c r="V7" i="11"/>
  <c r="W7" i="18" s="1"/>
  <c r="X7" i="11"/>
  <c r="Y7" i="18" s="1"/>
  <c r="Z7" i="11"/>
  <c r="AA7" i="18" s="1"/>
  <c r="AB7" i="11"/>
  <c r="AC7" i="18" s="1"/>
  <c r="AD7" i="11"/>
  <c r="AE7" i="18" s="1"/>
  <c r="AF7" i="11"/>
  <c r="AG7" i="18" s="1"/>
  <c r="AH7" i="11"/>
  <c r="AI7" i="18" s="1"/>
  <c r="AJ7" i="11"/>
  <c r="AK7" i="18" s="1"/>
  <c r="AL7" i="11"/>
  <c r="AM7" i="18" s="1"/>
  <c r="AN7" i="11"/>
  <c r="AO7" i="18" s="1"/>
  <c r="AP7" i="11"/>
  <c r="AQ7" i="18" s="1"/>
  <c r="AR7" i="11"/>
  <c r="AS7" i="18" s="1"/>
  <c r="AT7" i="11"/>
  <c r="AU7" i="18" s="1"/>
  <c r="AV7" i="11"/>
  <c r="AW7" i="18" s="1"/>
  <c r="B7" i="11"/>
  <c r="C7" i="18" s="1"/>
  <c r="BJ4" i="11"/>
  <c r="CA4" i="11"/>
  <c r="CB4" i="18" s="1"/>
  <c r="CC4" i="11"/>
  <c r="CD4" i="18" s="1"/>
  <c r="CE4" i="11"/>
  <c r="CF4" i="18" s="1"/>
  <c r="CG4" i="11"/>
  <c r="CH4" i="18" s="1"/>
  <c r="CI4" i="11"/>
  <c r="CJ4" i="18" s="1"/>
  <c r="BY4" i="11"/>
  <c r="BZ4" i="18" s="1"/>
  <c r="K158" i="13"/>
  <c r="K157" i="13"/>
  <c r="K156" i="13"/>
  <c r="BK4" i="18" l="1"/>
  <c r="AG5" i="7"/>
  <c r="BL74" i="11"/>
  <c r="Z74" i="11"/>
  <c r="BO74" i="11"/>
  <c r="AF74" i="11"/>
  <c r="CN13" i="11"/>
  <c r="CM13" i="11"/>
  <c r="CK13" i="11"/>
  <c r="CI13" i="11"/>
  <c r="CQ13" i="11"/>
  <c r="CH13" i="11"/>
  <c r="CP13" i="11"/>
  <c r="CG13" i="11"/>
  <c r="CO13" i="11"/>
  <c r="CL13" i="11"/>
  <c r="CH17" i="11"/>
  <c r="CP17" i="11"/>
  <c r="CH19" i="11"/>
  <c r="CP19" i="11"/>
  <c r="CL20" i="11"/>
  <c r="CH21" i="11"/>
  <c r="CP21" i="11"/>
  <c r="CL22" i="11"/>
  <c r="CH23" i="11"/>
  <c r="CP23" i="11"/>
  <c r="CL25" i="11"/>
  <c r="CN27" i="11"/>
  <c r="CF16" i="11"/>
  <c r="CN16" i="11"/>
  <c r="CJ17" i="11"/>
  <c r="CF18" i="11"/>
  <c r="CN18" i="11"/>
  <c r="CJ19" i="11"/>
  <c r="CF20" i="11"/>
  <c r="CN20" i="11"/>
  <c r="CJ21" i="11"/>
  <c r="CF22" i="11"/>
  <c r="CN22" i="11"/>
  <c r="CJ23" i="11"/>
  <c r="CF26" i="11"/>
  <c r="CN25" i="11"/>
  <c r="CK26" i="11"/>
  <c r="CH27" i="11"/>
  <c r="CP27" i="11"/>
  <c r="CM28" i="11"/>
  <c r="CJ29" i="11"/>
  <c r="CO23" i="11"/>
  <c r="CI21" i="11"/>
  <c r="CQ21" i="11"/>
  <c r="CI23" i="11"/>
  <c r="CG25" i="11"/>
  <c r="CO25" i="11"/>
  <c r="CI27" i="11"/>
  <c r="CH16" i="11"/>
  <c r="CP16" i="11"/>
  <c r="CL17" i="11"/>
  <c r="CL19" i="11"/>
  <c r="CH20" i="11"/>
  <c r="CP20" i="11"/>
  <c r="CL21" i="11"/>
  <c r="CH22" i="11"/>
  <c r="CP22" i="11"/>
  <c r="CL23" i="11"/>
  <c r="CH25" i="11"/>
  <c r="CP25" i="11"/>
  <c r="CJ27" i="11"/>
  <c r="CG28" i="11"/>
  <c r="CO28" i="11"/>
  <c r="CL29" i="11"/>
  <c r="CO21" i="11"/>
  <c r="CK17" i="11"/>
  <c r="CK19" i="11"/>
  <c r="CK21" i="11"/>
  <c r="CK23" i="11"/>
  <c r="CQ27" i="11"/>
  <c r="CM17" i="11"/>
  <c r="CM19" i="11"/>
  <c r="CI20" i="11"/>
  <c r="CQ20" i="11"/>
  <c r="CM21" i="11"/>
  <c r="CI22" i="11"/>
  <c r="CQ22" i="11"/>
  <c r="CM23" i="11"/>
  <c r="CI25" i="11"/>
  <c r="CQ25" i="11"/>
  <c r="CK27" i="11"/>
  <c r="CH28" i="11"/>
  <c r="CP28" i="11"/>
  <c r="CM29" i="11"/>
  <c r="CG21" i="11"/>
  <c r="CG23" i="11"/>
  <c r="CI19" i="11"/>
  <c r="CQ19" i="11"/>
  <c r="CQ23" i="11"/>
  <c r="CM25" i="11"/>
  <c r="CF13" i="11"/>
  <c r="CF17" i="11"/>
  <c r="CF19" i="11"/>
  <c r="CF21" i="11"/>
  <c r="CF23" i="11"/>
  <c r="CF25" i="11"/>
  <c r="CG26" i="11"/>
  <c r="CI28" i="11"/>
  <c r="CF15" i="11"/>
  <c r="CN15" i="11"/>
  <c r="CG15" i="11"/>
  <c r="CO15" i="11"/>
  <c r="CH15" i="11"/>
  <c r="CP15" i="11"/>
  <c r="CI15" i="11"/>
  <c r="CQ15" i="11"/>
  <c r="CJ15" i="11"/>
  <c r="CK15" i="11"/>
  <c r="CL15" i="11"/>
  <c r="Y29" i="13" l="1"/>
  <c r="BT29" i="16" l="1"/>
  <c r="CB32" i="16" s="1"/>
  <c r="BX2" i="20"/>
  <c r="BX3" i="20" s="1"/>
  <c r="BT29" i="11"/>
  <c r="BU29" i="11" s="1"/>
  <c r="BV29" i="11" s="1"/>
  <c r="BW29" i="11" s="1"/>
  <c r="I42" i="13"/>
  <c r="CQ9" i="7"/>
  <c r="CO9" i="7"/>
  <c r="CM9" i="7"/>
  <c r="CK9" i="7"/>
  <c r="CI9" i="7"/>
  <c r="CG9" i="7"/>
  <c r="CE9" i="7"/>
  <c r="CC9" i="7"/>
  <c r="CA9" i="7"/>
  <c r="BY9" i="7"/>
  <c r="BW9" i="7"/>
  <c r="BU9" i="7"/>
  <c r="BS9" i="7"/>
  <c r="BQ9" i="7"/>
  <c r="BO9" i="7"/>
  <c r="BM9" i="7"/>
  <c r="BK9" i="7"/>
  <c r="BI9" i="7"/>
  <c r="BG9" i="7"/>
  <c r="BE9" i="7"/>
  <c r="AW9" i="7"/>
  <c r="AU9" i="7"/>
  <c r="AS9" i="7"/>
  <c r="AQ9" i="7"/>
  <c r="AO9" i="7"/>
  <c r="AM9" i="7"/>
  <c r="AK9" i="7"/>
  <c r="AI9" i="7"/>
  <c r="AG9" i="7"/>
  <c r="AE9" i="7"/>
  <c r="AC9" i="7"/>
  <c r="AA9" i="7"/>
  <c r="Y9" i="7"/>
  <c r="W9" i="7"/>
  <c r="U9" i="7"/>
  <c r="S9" i="7"/>
  <c r="Q9" i="7"/>
  <c r="O9" i="7"/>
  <c r="M9" i="7"/>
  <c r="K9" i="7"/>
  <c r="I9" i="7"/>
  <c r="G9" i="7"/>
  <c r="E9" i="7"/>
  <c r="C9" i="7"/>
  <c r="BW8" i="7"/>
  <c r="AW7" i="7"/>
  <c r="AU7" i="7"/>
  <c r="AS7" i="7"/>
  <c r="AQ7" i="7"/>
  <c r="AO7" i="7"/>
  <c r="AM7" i="7"/>
  <c r="AK7" i="7"/>
  <c r="AI7" i="7"/>
  <c r="AG7" i="7"/>
  <c r="AE7" i="7"/>
  <c r="AC7" i="7"/>
  <c r="AA7" i="7"/>
  <c r="Y7" i="7"/>
  <c r="W7" i="7"/>
  <c r="U7" i="7"/>
  <c r="S7" i="7"/>
  <c r="Q7" i="7"/>
  <c r="O7" i="7"/>
  <c r="M7" i="7"/>
  <c r="K7" i="7"/>
  <c r="I7" i="7"/>
  <c r="G7" i="7"/>
  <c r="E7" i="7"/>
  <c r="C7" i="7"/>
  <c r="AM5" i="7"/>
  <c r="AJ5" i="7"/>
  <c r="CJ4" i="7"/>
  <c r="CH4" i="7"/>
  <c r="CF4" i="7"/>
  <c r="CD4" i="7"/>
  <c r="CB4" i="7"/>
  <c r="BZ4" i="7"/>
  <c r="BK4" i="7"/>
  <c r="BU29" i="16" l="1"/>
  <c r="BV29" i="16" s="1"/>
  <c r="I44" i="13"/>
  <c r="PK2" i="20" s="1"/>
  <c r="PK3" i="20" s="1"/>
  <c r="PI2" i="20"/>
  <c r="PI3" i="20" s="1"/>
  <c r="O29" i="6"/>
  <c r="C15" i="6"/>
  <c r="G6" i="6"/>
  <c r="F6" i="6"/>
  <c r="E6" i="6"/>
  <c r="D6" i="6"/>
  <c r="C6" i="6"/>
  <c r="CB34" i="11" l="1"/>
  <c r="CC34" i="11" s="1"/>
  <c r="CD34" i="11" s="1"/>
  <c r="CE34" i="11" s="1"/>
  <c r="Q42" i="13"/>
  <c r="PP2" i="20" s="1"/>
  <c r="PP3" i="20" s="1"/>
  <c r="PP4" i="20" s="1"/>
  <c r="PO4" i="20" s="1"/>
  <c r="PN4" i="20" s="1"/>
  <c r="PM4" i="20" s="1"/>
  <c r="PL4" i="20" s="1"/>
  <c r="PK4" i="20" s="1"/>
  <c r="PJ4" i="20" s="1"/>
  <c r="PI4" i="20" s="1"/>
  <c r="PH4" i="20" s="1"/>
  <c r="PG4" i="20" s="1"/>
  <c r="PF4" i="20" s="1"/>
  <c r="PE4" i="20" s="1"/>
  <c r="PD4" i="20" s="1"/>
  <c r="PC4" i="20" s="1"/>
  <c r="PB4" i="20" s="1"/>
  <c r="PA4" i="20" s="1"/>
  <c r="OZ4" i="20" s="1"/>
  <c r="OY4" i="20" s="1"/>
  <c r="OX4" i="20" s="1"/>
  <c r="OW4" i="20" s="1"/>
  <c r="OV4" i="20" s="1"/>
  <c r="OU4" i="20" s="1"/>
  <c r="OT4" i="20" s="1"/>
  <c r="OS4" i="20" s="1"/>
  <c r="OR4" i="20" s="1"/>
  <c r="OQ4" i="20" s="1"/>
  <c r="OP4" i="20" s="1"/>
  <c r="OO4" i="20" s="1"/>
  <c r="ON4" i="20" s="1"/>
  <c r="OM4" i="20" s="1"/>
  <c r="OL4" i="20" s="1"/>
  <c r="OK4" i="20" s="1"/>
  <c r="OJ4" i="20" s="1"/>
  <c r="OI4" i="20" s="1"/>
  <c r="OH4" i="20" s="1"/>
  <c r="OG4" i="20" s="1"/>
  <c r="OF4" i="20" s="1"/>
  <c r="OE4" i="20" s="1"/>
  <c r="OD4" i="20" s="1"/>
  <c r="OC4" i="20" s="1"/>
  <c r="OB4" i="20" s="1"/>
  <c r="OA4" i="20" s="1"/>
  <c r="NZ4" i="20" s="1"/>
  <c r="NY4" i="20" s="1"/>
  <c r="NX4" i="20" s="1"/>
  <c r="NW4" i="20" s="1"/>
  <c r="NV4" i="20" s="1"/>
  <c r="NU4" i="20" s="1"/>
  <c r="NT4" i="20" s="1"/>
  <c r="NS4" i="20" s="1"/>
  <c r="NR4" i="20" s="1"/>
  <c r="NQ4" i="20" s="1"/>
  <c r="NP4" i="20" s="1"/>
  <c r="NO4" i="20" s="1"/>
  <c r="NN4" i="20" s="1"/>
  <c r="NM4" i="20" s="1"/>
  <c r="NL4" i="20" s="1"/>
  <c r="NK4" i="20" s="1"/>
  <c r="NJ4" i="20" s="1"/>
  <c r="NI4" i="20" s="1"/>
  <c r="NH4" i="20" s="1"/>
  <c r="NG4" i="20" s="1"/>
  <c r="NF4" i="20" s="1"/>
  <c r="NE4" i="20" s="1"/>
  <c r="ND4" i="20" s="1"/>
  <c r="NC4" i="20" s="1"/>
  <c r="NB4" i="20" s="1"/>
  <c r="NA4" i="20" s="1"/>
  <c r="MZ4" i="20" s="1"/>
  <c r="MY4" i="20" s="1"/>
  <c r="MX4" i="20" s="1"/>
  <c r="MW4" i="20" s="1"/>
  <c r="MV4" i="20" s="1"/>
  <c r="MU4" i="20" s="1"/>
  <c r="MT4" i="20" s="1"/>
  <c r="MS4" i="20" s="1"/>
  <c r="MR4" i="20" s="1"/>
  <c r="MQ4" i="20" s="1"/>
  <c r="MP4" i="20" s="1"/>
  <c r="MO4" i="20" s="1"/>
  <c r="MN4" i="20" s="1"/>
  <c r="MM4" i="20" s="1"/>
  <c r="ML4" i="20" s="1"/>
  <c r="MK4" i="20" s="1"/>
  <c r="MJ4" i="20" s="1"/>
  <c r="MI4" i="20" s="1"/>
  <c r="MH4" i="20" s="1"/>
  <c r="MG4" i="20" s="1"/>
  <c r="MF4" i="20" s="1"/>
  <c r="ME4" i="20" s="1"/>
  <c r="MD4" i="20" s="1"/>
  <c r="MC4" i="20" s="1"/>
  <c r="MB4" i="20" s="1"/>
  <c r="MA4" i="20" s="1"/>
  <c r="LZ4" i="20" s="1"/>
  <c r="LY4" i="20" s="1"/>
  <c r="LX4" i="20" s="1"/>
  <c r="LW4" i="20" s="1"/>
  <c r="LV4" i="20" s="1"/>
  <c r="LU4" i="20" s="1"/>
  <c r="LT4" i="20" s="1"/>
  <c r="LS4" i="20" s="1"/>
  <c r="LR4" i="20" s="1"/>
  <c r="LQ4" i="20" s="1"/>
  <c r="LP4" i="20" s="1"/>
  <c r="LO4" i="20" s="1"/>
  <c r="LN4" i="20" s="1"/>
  <c r="LM4" i="20" s="1"/>
  <c r="LL4" i="20" s="1"/>
  <c r="LK4" i="20" s="1"/>
  <c r="LJ4" i="20" s="1"/>
  <c r="LI4" i="20" s="1"/>
  <c r="LH4" i="20" s="1"/>
  <c r="LG4" i="20" s="1"/>
  <c r="LF4" i="20" s="1"/>
  <c r="LE4" i="20" s="1"/>
  <c r="LD4" i="20" s="1"/>
  <c r="LC4" i="20" s="1"/>
  <c r="LB4" i="20" s="1"/>
  <c r="LA4" i="20" s="1"/>
  <c r="KZ4" i="20" s="1"/>
  <c r="KY4" i="20" s="1"/>
  <c r="KX4" i="20" s="1"/>
  <c r="KW4" i="20" s="1"/>
  <c r="KV4" i="20" s="1"/>
  <c r="KU4" i="20" s="1"/>
  <c r="KT4" i="20" s="1"/>
  <c r="KS4" i="20" s="1"/>
  <c r="KR4" i="20" s="1"/>
  <c r="KQ4" i="20" s="1"/>
  <c r="KP4" i="20" s="1"/>
  <c r="KO4" i="20" s="1"/>
  <c r="KN4" i="20" s="1"/>
  <c r="KM4" i="20" s="1"/>
  <c r="KL4" i="20" s="1"/>
  <c r="KK4" i="20" s="1"/>
  <c r="KJ4" i="20" s="1"/>
  <c r="KI4" i="20" s="1"/>
  <c r="KH4" i="20" s="1"/>
  <c r="KG4" i="20" s="1"/>
  <c r="KF4" i="20" s="1"/>
  <c r="KE4" i="20" s="1"/>
  <c r="KD4" i="20" s="1"/>
  <c r="KC4" i="20" s="1"/>
  <c r="KB4" i="20" s="1"/>
  <c r="KA4" i="20" s="1"/>
  <c r="JZ4" i="20" s="1"/>
  <c r="JY4" i="20" s="1"/>
  <c r="JX4" i="20" s="1"/>
  <c r="JW4" i="20" s="1"/>
  <c r="JV4" i="20" s="1"/>
  <c r="JU4" i="20" s="1"/>
  <c r="JT4" i="20" s="1"/>
  <c r="JS4" i="20" s="1"/>
  <c r="JR4" i="20" s="1"/>
  <c r="JQ4" i="20" s="1"/>
  <c r="JP4" i="20" s="1"/>
  <c r="JO4" i="20" s="1"/>
  <c r="JN4" i="20" s="1"/>
  <c r="JM4" i="20" s="1"/>
  <c r="JL4" i="20" s="1"/>
  <c r="JK4" i="20" s="1"/>
  <c r="JJ4" i="20" s="1"/>
  <c r="JI4" i="20" s="1"/>
  <c r="JH4" i="20" s="1"/>
  <c r="JG4" i="20" s="1"/>
  <c r="JF4" i="20" s="1"/>
  <c r="JE4" i="20" s="1"/>
  <c r="JD4" i="20" s="1"/>
  <c r="JC4" i="20" s="1"/>
  <c r="JB4" i="20" s="1"/>
  <c r="JA4" i="20" s="1"/>
  <c r="IZ4" i="20" s="1"/>
  <c r="IY4" i="20" s="1"/>
  <c r="IX4" i="20" s="1"/>
  <c r="IW4" i="20" s="1"/>
  <c r="IV4" i="20" s="1"/>
  <c r="IU4" i="20" s="1"/>
  <c r="IT4" i="20" s="1"/>
  <c r="IS4" i="20" s="1"/>
  <c r="IR4" i="20" s="1"/>
  <c r="IQ4" i="20" s="1"/>
  <c r="IP4" i="20" s="1"/>
  <c r="IO4" i="20" s="1"/>
  <c r="IN4" i="20" s="1"/>
  <c r="IM4" i="20" s="1"/>
  <c r="IL4" i="20" s="1"/>
  <c r="IK4" i="20" s="1"/>
  <c r="IJ4" i="20" s="1"/>
  <c r="II4" i="20" s="1"/>
  <c r="IH4" i="20" s="1"/>
  <c r="IG4" i="20" s="1"/>
  <c r="IF4" i="20" s="1"/>
  <c r="IE4" i="20" s="1"/>
  <c r="ID4" i="20" s="1"/>
  <c r="IC4" i="20" s="1"/>
  <c r="IB4" i="20" s="1"/>
  <c r="IA4" i="20" s="1"/>
  <c r="HZ4" i="20" s="1"/>
  <c r="HY4" i="20" s="1"/>
  <c r="HX4" i="20" s="1"/>
  <c r="HW4" i="20" s="1"/>
  <c r="HV4" i="20" s="1"/>
  <c r="HU4" i="20" s="1"/>
  <c r="HT4" i="20" s="1"/>
  <c r="HS4" i="20" s="1"/>
  <c r="HR4" i="20" s="1"/>
  <c r="HQ4" i="20" s="1"/>
  <c r="HP4" i="20" s="1"/>
  <c r="HO4" i="20" s="1"/>
  <c r="HN4" i="20" s="1"/>
  <c r="HM4" i="20" s="1"/>
  <c r="HL4" i="20" s="1"/>
  <c r="HK4" i="20" s="1"/>
  <c r="HJ4" i="20" s="1"/>
  <c r="HI4" i="20" s="1"/>
  <c r="HH4" i="20" s="1"/>
  <c r="HG4" i="20" s="1"/>
  <c r="HF4" i="20" s="1"/>
  <c r="HE4" i="20" s="1"/>
  <c r="HD4" i="20" s="1"/>
  <c r="HC4" i="20" s="1"/>
  <c r="HB4" i="20" s="1"/>
  <c r="HA4" i="20" s="1"/>
  <c r="GZ4" i="20" s="1"/>
  <c r="GY4" i="20" s="1"/>
  <c r="GX4" i="20" s="1"/>
  <c r="GW4" i="20" s="1"/>
  <c r="GV4" i="20" s="1"/>
  <c r="GU4" i="20" s="1"/>
  <c r="GT4" i="20" s="1"/>
  <c r="GS4" i="20" s="1"/>
  <c r="GR4" i="20" s="1"/>
  <c r="GQ4" i="20" s="1"/>
  <c r="GP4" i="20" s="1"/>
  <c r="GO4" i="20" s="1"/>
  <c r="GN4" i="20" s="1"/>
  <c r="GM4" i="20" s="1"/>
  <c r="GL4" i="20" s="1"/>
  <c r="GK4" i="20" s="1"/>
  <c r="GJ4" i="20" s="1"/>
  <c r="GI4" i="20" s="1"/>
  <c r="GH4" i="20" s="1"/>
  <c r="GG4" i="20" s="1"/>
  <c r="GF4" i="20" s="1"/>
  <c r="GE4" i="20" s="1"/>
  <c r="GD4" i="20" s="1"/>
  <c r="GC4" i="20" s="1"/>
  <c r="GB4" i="20" s="1"/>
  <c r="GA4" i="20" s="1"/>
  <c r="FZ4" i="20" s="1"/>
  <c r="FY4" i="20" s="1"/>
  <c r="FX4" i="20" s="1"/>
  <c r="FW4" i="20" s="1"/>
  <c r="FV4" i="20" s="1"/>
  <c r="FU4" i="20" s="1"/>
  <c r="FT4" i="20" s="1"/>
  <c r="FS4" i="20" s="1"/>
  <c r="FR4" i="20" s="1"/>
  <c r="FQ4" i="20" s="1"/>
  <c r="FP4" i="20" s="1"/>
  <c r="FO4" i="20" s="1"/>
  <c r="FN4" i="20" s="1"/>
  <c r="FM4" i="20" s="1"/>
  <c r="FL4" i="20" s="1"/>
  <c r="FK4" i="20" s="1"/>
  <c r="FJ4" i="20" s="1"/>
  <c r="FI4" i="20" s="1"/>
  <c r="FH4" i="20" s="1"/>
  <c r="FG4" i="20" s="1"/>
  <c r="FF4" i="20" s="1"/>
  <c r="FE4" i="20" s="1"/>
  <c r="FD4" i="20" s="1"/>
  <c r="FC4" i="20" s="1"/>
  <c r="FB4" i="20" s="1"/>
  <c r="FA4" i="20" s="1"/>
  <c r="EZ4" i="20" s="1"/>
  <c r="EY4" i="20" s="1"/>
  <c r="EX4" i="20" s="1"/>
  <c r="EW4" i="20" s="1"/>
  <c r="EV4" i="20" s="1"/>
  <c r="EU4" i="20" s="1"/>
  <c r="ET4" i="20" s="1"/>
  <c r="ES4" i="20" s="1"/>
  <c r="ER4" i="20" s="1"/>
  <c r="EQ4" i="20" s="1"/>
  <c r="EP4" i="20" s="1"/>
  <c r="EO4" i="20" s="1"/>
  <c r="EN4" i="20" s="1"/>
  <c r="EM4" i="20" s="1"/>
  <c r="EL4" i="20" s="1"/>
  <c r="EK4" i="20" s="1"/>
  <c r="EJ4" i="20" s="1"/>
  <c r="EI4" i="20" s="1"/>
  <c r="EH4" i="20" s="1"/>
  <c r="EG4" i="20" s="1"/>
  <c r="EF4" i="20" s="1"/>
  <c r="EE4" i="20" s="1"/>
  <c r="ED4" i="20" s="1"/>
  <c r="EC4" i="20" s="1"/>
  <c r="EB4" i="20" s="1"/>
  <c r="EA4" i="20" s="1"/>
  <c r="DZ4" i="20" s="1"/>
  <c r="DY4" i="20" s="1"/>
  <c r="DX4" i="20" s="1"/>
  <c r="DW4" i="20" s="1"/>
  <c r="DV4" i="20" s="1"/>
  <c r="DU4" i="20" s="1"/>
  <c r="DT4" i="20" s="1"/>
  <c r="DS4" i="20" s="1"/>
  <c r="DR4" i="20" s="1"/>
  <c r="DQ4" i="20" s="1"/>
  <c r="DP4" i="20" s="1"/>
  <c r="DO4" i="20" s="1"/>
  <c r="DN4" i="20" s="1"/>
  <c r="DM4" i="20" s="1"/>
  <c r="DL4" i="20" s="1"/>
  <c r="DK4" i="20" s="1"/>
  <c r="DJ4" i="20" s="1"/>
  <c r="DI4" i="20" s="1"/>
  <c r="DH4" i="20" s="1"/>
  <c r="DG4" i="20" s="1"/>
  <c r="DF4" i="20" s="1"/>
  <c r="DE4" i="20" s="1"/>
  <c r="DD4" i="20" s="1"/>
  <c r="DC4" i="20" s="1"/>
  <c r="DB4" i="20" s="1"/>
  <c r="DA4" i="20" s="1"/>
  <c r="CZ4" i="20" s="1"/>
  <c r="CY4" i="20" s="1"/>
  <c r="CX4" i="20" s="1"/>
  <c r="CW4" i="20" s="1"/>
  <c r="CV4" i="20" s="1"/>
  <c r="CU4" i="20" s="1"/>
  <c r="CT4" i="20" s="1"/>
  <c r="CS4" i="20" s="1"/>
  <c r="CR4" i="20" s="1"/>
  <c r="CQ4" i="20" s="1"/>
  <c r="CP4" i="20" s="1"/>
  <c r="CO4" i="20" s="1"/>
  <c r="CN4" i="20" s="1"/>
  <c r="CM4" i="20" s="1"/>
  <c r="CL4" i="20" s="1"/>
  <c r="CK4" i="20" s="1"/>
  <c r="CJ4" i="20" s="1"/>
  <c r="CI4" i="20" s="1"/>
  <c r="CH4" i="20" s="1"/>
  <c r="CG4" i="20" s="1"/>
  <c r="CF4" i="20" s="1"/>
  <c r="CE4" i="20" s="1"/>
  <c r="CD4" i="20" s="1"/>
  <c r="CC4" i="20" s="1"/>
  <c r="CB4" i="20" s="1"/>
  <c r="CA4" i="20" s="1"/>
  <c r="BZ4" i="20" s="1"/>
  <c r="BY4" i="20" s="1"/>
  <c r="BX4" i="20" s="1"/>
  <c r="BW4" i="20" s="1"/>
  <c r="BV4" i="20" s="1"/>
  <c r="BU4" i="20" s="1"/>
  <c r="BT4" i="20" s="1"/>
  <c r="BS4" i="20" s="1"/>
  <c r="BR4" i="20" s="1"/>
  <c r="BQ4" i="20" s="1"/>
  <c r="BP4" i="20" s="1"/>
  <c r="BO4" i="20" s="1"/>
  <c r="BN4" i="20" s="1"/>
  <c r="BM4" i="20" s="1"/>
  <c r="BL4" i="20" s="1"/>
  <c r="BK4" i="20" s="1"/>
  <c r="BJ4" i="20" s="1"/>
  <c r="BI4" i="20" s="1"/>
  <c r="BH4" i="20" s="1"/>
  <c r="BG4" i="20" s="1"/>
  <c r="BF4" i="20" s="1"/>
  <c r="BE4" i="20" s="1"/>
  <c r="BD4" i="20" s="1"/>
  <c r="BC4" i="20" s="1"/>
  <c r="BB4" i="20" s="1"/>
  <c r="BA4" i="20" s="1"/>
  <c r="AZ4" i="20" s="1"/>
  <c r="AY4" i="20" s="1"/>
  <c r="AX4" i="20" s="1"/>
  <c r="AW4" i="20" s="1"/>
  <c r="AV4" i="20" s="1"/>
  <c r="AU4" i="20" s="1"/>
  <c r="AT4" i="20" s="1"/>
  <c r="AS4" i="20" s="1"/>
  <c r="AR4" i="20" s="1"/>
  <c r="AQ4" i="20" s="1"/>
  <c r="AP4" i="20" s="1"/>
  <c r="AO4" i="20" s="1"/>
  <c r="AN4" i="20" s="1"/>
  <c r="AM4" i="20" s="1"/>
  <c r="AL4" i="20" s="1"/>
  <c r="AK4" i="20" s="1"/>
  <c r="AJ4" i="20" s="1"/>
  <c r="AI4" i="20" s="1"/>
  <c r="AH4" i="20" s="1"/>
  <c r="AG4" i="20" s="1"/>
  <c r="AF4" i="20" s="1"/>
  <c r="AE4" i="20" s="1"/>
  <c r="AD4" i="20" s="1"/>
  <c r="AC4" i="20" s="1"/>
  <c r="AB4" i="20" s="1"/>
  <c r="AA4" i="20" s="1"/>
  <c r="Z4" i="20" s="1"/>
  <c r="Y4" i="20" s="1"/>
  <c r="X4" i="20" s="1"/>
  <c r="W4" i="20" s="1"/>
  <c r="V4" i="20" s="1"/>
  <c r="U4" i="20" s="1"/>
  <c r="T4" i="20" s="1"/>
  <c r="S4" i="20" s="1"/>
  <c r="R4" i="20" s="1"/>
  <c r="Q4" i="20" s="1"/>
  <c r="P4" i="20" s="1"/>
  <c r="O4" i="20" s="1"/>
  <c r="N4" i="20" s="1"/>
  <c r="M4" i="20" s="1"/>
  <c r="L4" i="20" s="1"/>
  <c r="K4" i="20" s="1"/>
  <c r="J4" i="20" s="1"/>
  <c r="I4" i="20" s="1"/>
  <c r="H4" i="20" s="1"/>
  <c r="G4" i="20" s="1"/>
  <c r="F4" i="20" s="1"/>
  <c r="E4" i="20" s="1"/>
  <c r="CB34" i="16"/>
  <c r="CC34" i="16" s="1"/>
  <c r="CD34" i="16" s="1"/>
  <c r="CE34" i="16" s="1"/>
  <c r="O21" i="6"/>
  <c r="O22" i="6"/>
  <c r="CC32" i="16"/>
  <c r="O20" i="6"/>
  <c r="O19" i="6"/>
  <c r="CD32" i="16"/>
  <c r="BW29" i="16"/>
  <c r="CE32" i="16" s="1"/>
  <c r="CB37" i="16"/>
  <c r="CC37" i="16" s="1"/>
  <c r="CD37" i="16" s="1"/>
  <c r="CE37" i="16" s="1"/>
  <c r="L6" i="6"/>
  <c r="M6" i="6" s="1"/>
  <c r="CB37" i="11" l="1"/>
  <c r="CC37" i="11" s="1"/>
  <c r="CD37" i="11" s="1"/>
  <c r="CE37" i="11" s="1"/>
  <c r="AE102" i="13"/>
  <c r="AC104" i="13" s="1"/>
  <c r="U115" i="13" s="1"/>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6" i="6"/>
  <c r="N10" i="6" l="1"/>
  <c r="M10" i="6" l="1"/>
  <c r="H10" i="6"/>
  <c r="CP4" i="16" s="1"/>
  <c r="G10" i="6"/>
  <c r="CN4" i="16" s="1"/>
  <c r="F10" i="6"/>
  <c r="CL4" i="16" s="1"/>
  <c r="C77" i="16" l="1"/>
  <c r="J76" i="16"/>
  <c r="C76" i="16"/>
  <c r="I10" i="13"/>
  <c r="D2" i="20" s="1"/>
  <c r="D3" i="20" s="1"/>
  <c r="D4" i="20" s="1"/>
  <c r="C4" i="20" s="1"/>
  <c r="CL4" i="11"/>
  <c r="CM4" i="18" s="1"/>
  <c r="CN4" i="11"/>
  <c r="CO4" i="18" s="1"/>
  <c r="CP4" i="11"/>
  <c r="CQ4" i="18" s="1"/>
  <c r="C78" i="11"/>
  <c r="J77" i="11"/>
  <c r="C77" i="11"/>
  <c r="L10" i="6"/>
  <c r="D10" i="6"/>
  <c r="BV4" i="16" s="1"/>
  <c r="C10" i="6"/>
  <c r="BT4" i="16" s="1"/>
  <c r="O16" i="6" l="1"/>
  <c r="O15" i="6"/>
  <c r="I8" i="13"/>
  <c r="B2" i="20" s="1"/>
  <c r="B3" i="20" s="1"/>
  <c r="B4" i="20" s="1"/>
  <c r="H11" i="6"/>
  <c r="CQ4" i="7"/>
  <c r="G11" i="6"/>
  <c r="CO4" i="7"/>
  <c r="F11" i="6"/>
  <c r="CM4" i="7"/>
  <c r="CE32" i="11"/>
  <c r="CC32" i="11"/>
  <c r="CD32" i="11"/>
  <c r="CB32" i="11"/>
  <c r="BT4" i="11"/>
  <c r="BU4" i="18" s="1"/>
  <c r="BV4" i="11"/>
  <c r="BW4" i="18" s="1"/>
  <c r="O18" i="6"/>
  <c r="O17" i="6"/>
  <c r="C19" i="6" l="1"/>
  <c r="BO4" i="16" s="1"/>
  <c r="D11" i="6"/>
  <c r="BW4" i="7"/>
  <c r="C11" i="6"/>
  <c r="BU4" i="7"/>
  <c r="I7" i="13" l="1"/>
  <c r="BO4" i="11"/>
  <c r="Z2" i="13" l="1"/>
  <c r="AB1" i="13" s="1"/>
  <c r="BP4" i="18"/>
  <c r="A2" i="20"/>
  <c r="A3" i="20" s="1"/>
  <c r="A4" i="20" s="1"/>
  <c r="BP4" i="7"/>
</calcChain>
</file>

<file path=xl/comments1.xml><?xml version="1.0" encoding="utf-8"?>
<comments xmlns="http://schemas.openxmlformats.org/spreadsheetml/2006/main">
  <authors>
    <author>056873</author>
    <author>059958</author>
    <author>小林 元</author>
  </authors>
  <commentList>
    <comment ref="BI4" authorId="0" shapeId="0">
      <text>
        <r>
          <rPr>
            <b/>
            <sz val="9"/>
            <color indexed="81"/>
            <rFont val="ＭＳ Ｐゴシック"/>
            <family val="3"/>
            <charset val="128"/>
          </rPr>
          <t>・初めて北海道に申請される方は「１」を記入してください。
・申請日現在、北海道の建設工事等の資格者である場合は「２」を記入してください。（過去に資格者となったことがある方も含みます。）</t>
        </r>
      </text>
    </comment>
    <comment ref="BO4" authorId="1" shapeId="0">
      <text>
        <r>
          <rPr>
            <b/>
            <sz val="9"/>
            <color indexed="81"/>
            <rFont val="ＭＳ Ｐゴシック"/>
            <family val="3"/>
            <charset val="128"/>
          </rPr>
          <t>02 許可区分、03 部署コード、05 市町村コード
については、数値が自動入力されますので、手入力はしないでください。</t>
        </r>
      </text>
    </comment>
    <comment ref="AN5" authorId="0" shapeId="0">
      <text>
        <r>
          <rPr>
            <b/>
            <sz val="9"/>
            <color indexed="81"/>
            <rFont val="ＭＳ Ｐゴシック"/>
            <family val="3"/>
            <charset val="128"/>
          </rPr>
          <t>申請する日を必ず記入してください。</t>
        </r>
      </text>
    </comment>
    <comment ref="F13" authorId="0" shapeId="0">
      <text>
        <r>
          <rPr>
            <b/>
            <sz val="9"/>
            <color indexed="81"/>
            <rFont val="ＭＳ Ｐゴシック"/>
            <family val="3"/>
            <charset val="128"/>
          </rPr>
          <t>・道内業者の方は、「郡名」は記載せず、市町村名から記入してください。
・道外業者の方は、都府県名から記入してください。</t>
        </r>
      </text>
    </comment>
    <comment ref="Z13" authorId="0" shapeId="0">
      <text>
        <r>
          <rPr>
            <b/>
            <sz val="9"/>
            <color indexed="81"/>
            <rFont val="ＭＳ Ｐゴシック"/>
            <family val="3"/>
            <charset val="128"/>
          </rPr>
          <t>所在地欄が不足するようでしたら、郵便物が届く範囲内で短縮してください。</t>
        </r>
      </text>
    </comment>
    <comment ref="BW13" authorId="0" shapeId="0">
      <text>
        <r>
          <rPr>
            <b/>
            <sz val="9"/>
            <color indexed="81"/>
            <rFont val="ＭＳ Ｐゴシック"/>
            <family val="3"/>
            <charset val="128"/>
          </rPr>
          <t>本社が道外の方は、記入する必要はありません。</t>
        </r>
      </text>
    </comment>
    <comment ref="BP15" authorId="0" shapeId="0">
      <text>
        <r>
          <rPr>
            <b/>
            <sz val="9"/>
            <color indexed="81"/>
            <rFont val="ＭＳ Ｐゴシック"/>
            <family val="3"/>
            <charset val="128"/>
          </rPr>
          <t>建設業許可申請書別表又は営業所一覧表を確認の上、該当する場合は、「１」を記入してください。</t>
        </r>
      </text>
    </comment>
    <comment ref="H18" authorId="0" shapeId="0">
      <text>
        <r>
          <rPr>
            <b/>
            <sz val="9"/>
            <color indexed="81"/>
            <rFont val="ＭＳ Ｐゴシック"/>
            <family val="3"/>
            <charset val="128"/>
          </rPr>
          <t>道内にある支店・営業所等のみ記載してください。（道外の支店等は記入しないでください）</t>
        </r>
      </text>
    </comment>
    <comment ref="V18" authorId="0" shapeId="0">
      <text>
        <r>
          <rPr>
            <b/>
            <sz val="9"/>
            <color indexed="81"/>
            <rFont val="ＭＳ Ｐゴシック"/>
            <family val="3"/>
            <charset val="128"/>
          </rPr>
          <t>「郡名」は記載せず、市町村名から記入してください。</t>
        </r>
      </text>
    </comment>
    <comment ref="V25" authorId="0" shapeId="0">
      <text>
        <r>
          <rPr>
            <b/>
            <sz val="9"/>
            <color indexed="81"/>
            <rFont val="ＭＳ Ｐゴシック"/>
            <family val="3"/>
            <charset val="128"/>
          </rPr>
          <t>・「郡名」は記入せず、市町村名から記入してください。
・プラントを他の会社と共有している場合は、住所の後に（他社と共有）と付け加えてください。</t>
        </r>
      </text>
    </comment>
    <comment ref="AJ28" authorId="0" shapeId="0">
      <text>
        <r>
          <rPr>
            <b/>
            <sz val="9"/>
            <color indexed="81"/>
            <rFont val="ＭＳ Ｐゴシック"/>
            <family val="3"/>
            <charset val="128"/>
          </rPr>
          <t xml:space="preserve">・道内の工場は、「郡名」は記入せず、市町村名から記入してください。
・道外の工場は、都府県名から記入してください。
</t>
        </r>
      </text>
    </comment>
    <comment ref="BW29" authorId="0" shapeId="0">
      <text>
        <r>
          <rPr>
            <b/>
            <sz val="9"/>
            <color indexed="81"/>
            <rFont val="ＭＳ Ｐゴシック"/>
            <family val="3"/>
            <charset val="128"/>
          </rPr>
          <t>営業所の技術職員数の合計を忘れず記入してください。</t>
        </r>
      </text>
    </comment>
    <comment ref="CE32" authorId="0" shapeId="0">
      <text>
        <r>
          <rPr>
            <b/>
            <sz val="9"/>
            <color indexed="81"/>
            <rFont val="ＭＳ Ｐゴシック"/>
            <family val="3"/>
            <charset val="128"/>
          </rPr>
          <t>人数が同じになります。</t>
        </r>
      </text>
    </comment>
    <comment ref="A33" authorId="0" shapeId="0">
      <text>
        <r>
          <rPr>
            <b/>
            <sz val="9"/>
            <color indexed="81"/>
            <rFont val="ＭＳ Ｐゴシック"/>
            <family val="3"/>
            <charset val="128"/>
          </rPr>
          <t>特定は「２」
一般は「１」</t>
        </r>
      </text>
    </comment>
    <comment ref="A34" authorId="0" shapeId="0">
      <text>
        <r>
          <rPr>
            <b/>
            <sz val="9"/>
            <color indexed="81"/>
            <rFont val="ＭＳ Ｐゴシック"/>
            <family val="3"/>
            <charset val="128"/>
          </rPr>
          <t>建設業の許可を取ってから２年以上の場合は「１」
建設業の許可を取ってから２年未満は「２」</t>
        </r>
      </text>
    </comment>
    <comment ref="AX36" authorId="0" shapeId="0">
      <text>
        <r>
          <rPr>
            <b/>
            <sz val="9"/>
            <color indexed="81"/>
            <rFont val="ＭＳ Ｐゴシック"/>
            <family val="3"/>
            <charset val="128"/>
          </rPr>
          <t>申請書に添付した「総合評定値通知書」の審査基準日を記載してください。（設計等のみを希望する方は記入不要）</t>
        </r>
      </text>
    </comment>
    <comment ref="BQ36" authorId="0" shapeId="0">
      <text>
        <r>
          <rPr>
            <b/>
            <sz val="9"/>
            <color indexed="81"/>
            <rFont val="ＭＳ Ｐゴシック"/>
            <family val="3"/>
            <charset val="128"/>
          </rPr>
          <t>手引きを参照の上、忘れず記入してください。
建設業「１」、設計等「３」、
協同組合等「７」か「８」、非営利法人「９」。</t>
        </r>
      </text>
    </comment>
    <comment ref="H51" authorId="0" shapeId="0">
      <text>
        <r>
          <rPr>
            <b/>
            <sz val="9"/>
            <color indexed="81"/>
            <rFont val="ＭＳ Ｐゴシック"/>
            <family val="3"/>
            <charset val="128"/>
          </rPr>
          <t>申請書に「○」を記入した資格の希望欄に「１」を記入してください。</t>
        </r>
      </text>
    </comment>
    <comment ref="T51" authorId="0" shapeId="0">
      <text>
        <r>
          <rPr>
            <b/>
            <sz val="9"/>
            <color indexed="81"/>
            <rFont val="ＭＳ Ｐゴシック"/>
            <family val="3"/>
            <charset val="128"/>
          </rPr>
          <t>経審において、各資格に対応する許可業種に完成工事高がある場合は、「１」と記入してください。</t>
        </r>
      </text>
    </comment>
    <comment ref="BU65" authorId="0" shapeId="0">
      <text>
        <r>
          <rPr>
            <b/>
            <sz val="9"/>
            <color indexed="81"/>
            <rFont val="ＭＳ Ｐゴシック"/>
            <family val="3"/>
            <charset val="128"/>
          </rPr>
          <t>「働き方改革推進企業」は、該当するランクのみに「1」を記入してください。該当しない場合は記入不要です。</t>
        </r>
      </text>
    </comment>
    <comment ref="CF68" authorId="2" shapeId="0">
      <text>
        <r>
          <rPr>
            <b/>
            <sz val="9"/>
            <color indexed="81"/>
            <rFont val="MS P ゴシック"/>
            <family val="3"/>
            <charset val="128"/>
          </rPr>
          <t>「地域社会の維持」は、該当する団体のみに「1」を記入してください。該当しない場合は記入不要です。</t>
        </r>
      </text>
    </comment>
    <comment ref="BU69" authorId="0" shapeId="0">
      <text>
        <r>
          <rPr>
            <b/>
            <sz val="9"/>
            <color indexed="81"/>
            <rFont val="ＭＳ Ｐゴシック"/>
            <family val="3"/>
            <charset val="128"/>
          </rPr>
          <t>技術・社会的要素審査項目申告書を提出した方については、該当項目に「１」を記入してください。</t>
        </r>
      </text>
    </comment>
    <comment ref="R71" authorId="0" shapeId="0">
      <text>
        <r>
          <rPr>
            <b/>
            <sz val="9"/>
            <color indexed="81"/>
            <rFont val="ＭＳ Ｐゴシック"/>
            <family val="3"/>
            <charset val="128"/>
          </rPr>
          <t>設計等の資格の場合は、事業経歴書に記載した、直前の決算期の事業高を記入してください。（税抜きです。）</t>
        </r>
      </text>
    </comment>
    <comment ref="AR71" authorId="0" shapeId="0">
      <text>
        <r>
          <rPr>
            <b/>
            <sz val="9"/>
            <color indexed="81"/>
            <rFont val="ＭＳ Ｐゴシック"/>
            <family val="3"/>
            <charset val="128"/>
          </rPr>
          <t>資格者証を保有している実人数を忘れず記入してください。</t>
        </r>
      </text>
    </comment>
  </commentList>
</comments>
</file>

<file path=xl/comments2.xml><?xml version="1.0" encoding="utf-8"?>
<comments xmlns="http://schemas.openxmlformats.org/spreadsheetml/2006/main">
  <authors>
    <author>056873</author>
    <author>北海道</author>
    <author>本間 謙人</author>
  </authors>
  <commentList>
    <comment ref="BJ4" authorId="0" shapeId="0">
      <text>
        <r>
          <rPr>
            <b/>
            <sz val="9"/>
            <color indexed="81"/>
            <rFont val="ＭＳ Ｐゴシック"/>
            <family val="3"/>
            <charset val="128"/>
          </rPr>
          <t>付票第１葉と同様の内容を記載してください。</t>
        </r>
      </text>
    </comment>
    <comment ref="AO5" authorId="0" shapeId="0">
      <text>
        <r>
          <rPr>
            <b/>
            <sz val="9"/>
            <color indexed="81"/>
            <rFont val="ＭＳ Ｐゴシック"/>
            <family val="3"/>
            <charset val="128"/>
          </rPr>
          <t>付票第１葉と同様に申請する日を必ず記入してください。</t>
        </r>
      </text>
    </comment>
    <comment ref="B7" authorId="1" shapeId="0">
      <text>
        <r>
          <rPr>
            <b/>
            <sz val="9"/>
            <color indexed="81"/>
            <rFont val="ＭＳ Ｐゴシック"/>
            <family val="3"/>
            <charset val="128"/>
          </rPr>
          <t>付票第１葉と同様の内容を記載してください。</t>
        </r>
      </text>
    </comment>
    <comment ref="BA7" authorId="2" shapeId="0">
      <text>
        <r>
          <rPr>
            <b/>
            <sz val="9"/>
            <color indexed="81"/>
            <rFont val="MS P ゴシック"/>
            <family val="3"/>
            <charset val="128"/>
          </rPr>
          <t>付票第１葉と同様の内容を記載してください。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<sst xmlns="http://schemas.openxmlformats.org/spreadsheetml/2006/main" count="5275" uniqueCount="2549">
  <si>
    <t>※必ずA3版に拡大コピーしてください！！</t>
    <rPh sb="1" eb="2">
      <t>カナラ</t>
    </rPh>
    <rPh sb="5" eb="6">
      <t>バン</t>
    </rPh>
    <rPh sb="7" eb="9">
      <t>カクダイ</t>
    </rPh>
    <phoneticPr fontId="4"/>
  </si>
  <si>
    <t>（注）　02・03・05は自動入力されます。</t>
    <rPh sb="1" eb="2">
      <t>チュウ</t>
    </rPh>
    <rPh sb="13" eb="15">
      <t>ジドウ</t>
    </rPh>
    <rPh sb="15" eb="17">
      <t>ニュウリョク</t>
    </rPh>
    <phoneticPr fontId="4"/>
  </si>
  <si>
    <t>北海道</t>
    <rPh sb="0" eb="3">
      <t>ホッカイドウ</t>
    </rPh>
    <phoneticPr fontId="4"/>
  </si>
  <si>
    <t>建設工事等競争入札参加</t>
    <rPh sb="0" eb="2">
      <t>ケンセツ</t>
    </rPh>
    <rPh sb="2" eb="4">
      <t>コウジ</t>
    </rPh>
    <rPh sb="4" eb="5">
      <t>トウ</t>
    </rPh>
    <rPh sb="5" eb="7">
      <t>キョウソウ</t>
    </rPh>
    <rPh sb="7" eb="9">
      <t>ニュウサツ</t>
    </rPh>
    <rPh sb="9" eb="11">
      <t>サンカ</t>
    </rPh>
    <phoneticPr fontId="4"/>
  </si>
  <si>
    <t>資格審査申請書付票　　第１葉</t>
    <rPh sb="0" eb="2">
      <t>シカク</t>
    </rPh>
    <rPh sb="2" eb="4">
      <t>シンサ</t>
    </rPh>
    <rPh sb="4" eb="7">
      <t>シンセイショ</t>
    </rPh>
    <rPh sb="7" eb="9">
      <t>フヒョウ</t>
    </rPh>
    <rPh sb="11" eb="12">
      <t>ダイ</t>
    </rPh>
    <rPh sb="13" eb="14">
      <t>ヨウ</t>
    </rPh>
    <phoneticPr fontId="4"/>
  </si>
  <si>
    <t xml:space="preserve">                 26は受付職員記入欄</t>
    <rPh sb="20" eb="22">
      <t>ウケツケ</t>
    </rPh>
    <rPh sb="22" eb="24">
      <t>ショクイン</t>
    </rPh>
    <rPh sb="24" eb="26">
      <t>キニュウ</t>
    </rPh>
    <rPh sb="26" eb="27">
      <t>ラン</t>
    </rPh>
    <phoneticPr fontId="4"/>
  </si>
  <si>
    <t>（資格審査申請書受理票）</t>
    <rPh sb="1" eb="3">
      <t>シカク</t>
    </rPh>
    <rPh sb="3" eb="5">
      <t>シンサ</t>
    </rPh>
    <rPh sb="5" eb="8">
      <t>シンセイショ</t>
    </rPh>
    <rPh sb="8" eb="11">
      <t>ジュリヒョウ</t>
    </rPh>
    <phoneticPr fontId="4"/>
  </si>
  <si>
    <t>《農政部・水産林務部・建設部》</t>
    <rPh sb="1" eb="4">
      <t>ノウセイブ</t>
    </rPh>
    <rPh sb="5" eb="7">
      <t>スイサン</t>
    </rPh>
    <rPh sb="7" eb="8">
      <t>リン</t>
    </rPh>
    <rPh sb="8" eb="9">
      <t>ム</t>
    </rPh>
    <rPh sb="9" eb="10">
      <t>ブ</t>
    </rPh>
    <rPh sb="11" eb="14">
      <t>ケンセツブ</t>
    </rPh>
    <phoneticPr fontId="4"/>
  </si>
  <si>
    <r>
      <rPr>
        <b/>
        <sz val="8"/>
        <color indexed="8"/>
        <rFont val="ＭＳ Ｐゴシック"/>
        <family val="3"/>
        <charset val="128"/>
      </rPr>
      <t xml:space="preserve">01
</t>
    </r>
    <r>
      <rPr>
        <sz val="8"/>
        <color indexed="8"/>
        <rFont val="ＭＳ Ｐゴシック"/>
        <family val="3"/>
        <charset val="128"/>
      </rPr>
      <t>申請区分</t>
    </r>
    <rPh sb="3" eb="5">
      <t>シンセイ</t>
    </rPh>
    <rPh sb="5" eb="7">
      <t>クブン</t>
    </rPh>
    <phoneticPr fontId="4"/>
  </si>
  <si>
    <r>
      <rPr>
        <b/>
        <sz val="8"/>
        <color indexed="8"/>
        <rFont val="ＭＳ Ｐゴシック"/>
        <family val="3"/>
        <charset val="128"/>
      </rPr>
      <t>02 ※</t>
    </r>
    <r>
      <rPr>
        <sz val="8"/>
        <color indexed="8"/>
        <rFont val="ＭＳ Ｐゴシック"/>
        <family val="3"/>
        <charset val="128"/>
      </rPr>
      <t xml:space="preserve">
許可区分</t>
    </r>
    <rPh sb="5" eb="7">
      <t>キョカ</t>
    </rPh>
    <rPh sb="7" eb="9">
      <t>クブン</t>
    </rPh>
    <phoneticPr fontId="4"/>
  </si>
  <si>
    <r>
      <rPr>
        <b/>
        <sz val="8"/>
        <color indexed="8"/>
        <rFont val="ＭＳ Ｐゴシック"/>
        <family val="3"/>
        <charset val="128"/>
      </rPr>
      <t>03 ※</t>
    </r>
    <r>
      <rPr>
        <sz val="8"/>
        <color indexed="8"/>
        <rFont val="ＭＳ Ｐゴシック"/>
        <family val="3"/>
        <charset val="128"/>
      </rPr>
      <t xml:space="preserve">
部署コード</t>
    </r>
    <rPh sb="5" eb="7">
      <t>ブショ</t>
    </rPh>
    <phoneticPr fontId="4"/>
  </si>
  <si>
    <r>
      <rPr>
        <b/>
        <sz val="9"/>
        <color indexed="8"/>
        <rFont val="ＭＳ Ｐゴシック"/>
        <family val="3"/>
        <charset val="128"/>
      </rPr>
      <t>04</t>
    </r>
    <r>
      <rPr>
        <sz val="9"/>
        <color indexed="8"/>
        <rFont val="ＭＳ Ｐゴシック"/>
        <family val="3"/>
        <charset val="128"/>
      </rPr>
      <t xml:space="preserve"> 建設業許可番号又は整理番号</t>
    </r>
    <rPh sb="3" eb="6">
      <t>ケンセツギョウ</t>
    </rPh>
    <rPh sb="6" eb="8">
      <t>キョカ</t>
    </rPh>
    <rPh sb="8" eb="10">
      <t>バンゴウ</t>
    </rPh>
    <rPh sb="10" eb="11">
      <t>マタ</t>
    </rPh>
    <rPh sb="12" eb="14">
      <t>セイリ</t>
    </rPh>
    <rPh sb="14" eb="16">
      <t>バンゴウ</t>
    </rPh>
    <phoneticPr fontId="4"/>
  </si>
  <si>
    <r>
      <rPr>
        <b/>
        <sz val="8"/>
        <color indexed="8"/>
        <rFont val="ＭＳ Ｐゴシック"/>
        <family val="3"/>
        <charset val="128"/>
      </rPr>
      <t>05 ※</t>
    </r>
    <r>
      <rPr>
        <sz val="8"/>
        <color indexed="8"/>
        <rFont val="ＭＳ Ｐゴシック"/>
        <family val="3"/>
        <charset val="128"/>
      </rPr>
      <t xml:space="preserve">
市町村コード</t>
    </r>
    <rPh sb="5" eb="8">
      <t>シチョウソン</t>
    </rPh>
    <phoneticPr fontId="4"/>
  </si>
  <si>
    <t>北海道知事</t>
    <rPh sb="0" eb="2">
      <t>ホッカイ</t>
    </rPh>
    <rPh sb="2" eb="5">
      <t>ドウチジ</t>
    </rPh>
    <phoneticPr fontId="4"/>
  </si>
  <si>
    <t>宛</t>
    <rPh sb="0" eb="1">
      <t>アテ</t>
    </rPh>
    <phoneticPr fontId="4"/>
  </si>
  <si>
    <t>申請年月日</t>
    <rPh sb="0" eb="2">
      <t>シンセイ</t>
    </rPh>
    <rPh sb="2" eb="3">
      <t>ネン</t>
    </rPh>
    <rPh sb="3" eb="5">
      <t>ガッピ</t>
    </rPh>
    <phoneticPr fontId="4"/>
  </si>
  <si>
    <t>年</t>
    <rPh sb="0" eb="1">
      <t>ネン</t>
    </rPh>
    <phoneticPr fontId="4"/>
  </si>
  <si>
    <t>月</t>
    <rPh sb="0" eb="1">
      <t>ガツ</t>
    </rPh>
    <phoneticPr fontId="4"/>
  </si>
  <si>
    <t>日</t>
    <rPh sb="0" eb="1">
      <t>ニチ</t>
    </rPh>
    <phoneticPr fontId="4"/>
  </si>
  <si>
    <t>ﾌ</t>
    <phoneticPr fontId="4"/>
  </si>
  <si>
    <t>ﾘ</t>
    <phoneticPr fontId="4"/>
  </si>
  <si>
    <t>ｶﾞ</t>
    <phoneticPr fontId="4"/>
  </si>
  <si>
    <t>ﾅ</t>
    <phoneticPr fontId="4"/>
  </si>
  <si>
    <r>
      <rPr>
        <b/>
        <sz val="9"/>
        <color indexed="8"/>
        <rFont val="ＭＳ Ｐゴシック"/>
        <family val="3"/>
        <charset val="128"/>
      </rPr>
      <t>06</t>
    </r>
    <r>
      <rPr>
        <sz val="9"/>
        <color indexed="8"/>
        <rFont val="ＭＳ Ｐゴシック"/>
        <family val="3"/>
        <charset val="128"/>
      </rPr>
      <t xml:space="preserve">
商号
又は
名称</t>
    </r>
    <rPh sb="3" eb="4">
      <t>ショウ</t>
    </rPh>
    <rPh sb="4" eb="5">
      <t>ゴウ</t>
    </rPh>
    <rPh sb="6" eb="7">
      <t>マタ</t>
    </rPh>
    <rPh sb="9" eb="11">
      <t>メイショウ</t>
    </rPh>
    <phoneticPr fontId="4"/>
  </si>
  <si>
    <r>
      <rPr>
        <b/>
        <sz val="9"/>
        <color indexed="8"/>
        <rFont val="ＭＳ Ｐゴシック"/>
        <family val="3"/>
        <charset val="128"/>
      </rPr>
      <t xml:space="preserve">07
</t>
    </r>
    <r>
      <rPr>
        <sz val="9"/>
        <color indexed="8"/>
        <rFont val="ＭＳ Ｐゴシック"/>
        <family val="3"/>
        <charset val="128"/>
      </rPr>
      <t>代表者</t>
    </r>
    <rPh sb="3" eb="6">
      <t>ダイヒョウシャ</t>
    </rPh>
    <phoneticPr fontId="4"/>
  </si>
  <si>
    <t>役　　　職　　　名</t>
    <rPh sb="0" eb="1">
      <t>ヤク</t>
    </rPh>
    <rPh sb="4" eb="5">
      <t>ショク</t>
    </rPh>
    <rPh sb="8" eb="9">
      <t>メイ</t>
    </rPh>
    <phoneticPr fontId="4"/>
  </si>
  <si>
    <t xml:space="preserve"> 氏　　名</t>
    <rPh sb="1" eb="2">
      <t>シ</t>
    </rPh>
    <rPh sb="4" eb="5">
      <t>メイ</t>
    </rPh>
    <phoneticPr fontId="4"/>
  </si>
  <si>
    <t>主　　　　た　　　　る　　　　営　　　　業　　　　所　　　　の　　　　所　　　　在　　　　地</t>
    <rPh sb="35" eb="36">
      <t>トコロ</t>
    </rPh>
    <rPh sb="40" eb="41">
      <t>ザイ</t>
    </rPh>
    <rPh sb="45" eb="46">
      <t>チ</t>
    </rPh>
    <phoneticPr fontId="4"/>
  </si>
  <si>
    <t>支店等の建設業法
第３条許可の有無</t>
    <rPh sb="0" eb="2">
      <t>シテン</t>
    </rPh>
    <rPh sb="2" eb="3">
      <t>トウ</t>
    </rPh>
    <rPh sb="4" eb="7">
      <t>ケンセツギョウ</t>
    </rPh>
    <rPh sb="7" eb="8">
      <t>ホウ</t>
    </rPh>
    <rPh sb="9" eb="10">
      <t>ダイ</t>
    </rPh>
    <rPh sb="11" eb="12">
      <t>ジョウ</t>
    </rPh>
    <rPh sb="12" eb="14">
      <t>キョカ</t>
    </rPh>
    <rPh sb="15" eb="17">
      <t>ウム</t>
    </rPh>
    <phoneticPr fontId="4"/>
  </si>
  <si>
    <t>営業所別技術職員数（道内有資格者）</t>
    <rPh sb="0" eb="3">
      <t>エイギョウショ</t>
    </rPh>
    <rPh sb="3" eb="4">
      <t>ベツ</t>
    </rPh>
    <rPh sb="4" eb="6">
      <t>ギジュツ</t>
    </rPh>
    <rPh sb="6" eb="9">
      <t>ショクインスウ</t>
    </rPh>
    <rPh sb="8" eb="9">
      <t>スウ</t>
    </rPh>
    <rPh sb="10" eb="12">
      <t>ドウナイ</t>
    </rPh>
    <rPh sb="12" eb="16">
      <t>ユウシカクシャ</t>
    </rPh>
    <phoneticPr fontId="4"/>
  </si>
  <si>
    <t>郵便番号</t>
    <rPh sb="0" eb="2">
      <t>ユウビン</t>
    </rPh>
    <rPh sb="2" eb="4">
      <t>バンゴウ</t>
    </rPh>
    <phoneticPr fontId="4"/>
  </si>
  <si>
    <t>電話番号</t>
    <rPh sb="0" eb="2">
      <t>デンワ</t>
    </rPh>
    <rPh sb="2" eb="4">
      <t>バンゴウ</t>
    </rPh>
    <phoneticPr fontId="4"/>
  </si>
  <si>
    <t>親番-小番</t>
    <rPh sb="0" eb="1">
      <t>オヤ</t>
    </rPh>
    <rPh sb="1" eb="2">
      <t>バン</t>
    </rPh>
    <rPh sb="3" eb="4">
      <t>コ</t>
    </rPh>
    <rPh sb="4" eb="5">
      <t>バン</t>
    </rPh>
    <phoneticPr fontId="4"/>
  </si>
  <si>
    <t>市外局番-局番-番号</t>
    <rPh sb="0" eb="2">
      <t>シガイ</t>
    </rPh>
    <rPh sb="2" eb="4">
      <t>キョクバン</t>
    </rPh>
    <rPh sb="5" eb="7">
      <t>キョクバン</t>
    </rPh>
    <rPh sb="8" eb="10">
      <t>バンゴウ</t>
    </rPh>
    <phoneticPr fontId="4"/>
  </si>
  <si>
    <t>-</t>
    <phoneticPr fontId="4"/>
  </si>
  <si>
    <t>営　業　所　等　の　名　称</t>
    <rPh sb="0" eb="1">
      <t>エイ</t>
    </rPh>
    <rPh sb="2" eb="3">
      <t>ゴウ</t>
    </rPh>
    <rPh sb="4" eb="5">
      <t>ショ</t>
    </rPh>
    <rPh sb="6" eb="7">
      <t>トウ</t>
    </rPh>
    <rPh sb="10" eb="11">
      <t>ナ</t>
    </rPh>
    <rPh sb="12" eb="13">
      <t>ショウ</t>
    </rPh>
    <phoneticPr fontId="4"/>
  </si>
  <si>
    <t>営　　業　　所　　等　　の　　所　　在　　地</t>
    <rPh sb="0" eb="1">
      <t>エイ</t>
    </rPh>
    <rPh sb="3" eb="4">
      <t>ゴウ</t>
    </rPh>
    <rPh sb="6" eb="7">
      <t>ショ</t>
    </rPh>
    <rPh sb="9" eb="10">
      <t>トウ</t>
    </rPh>
    <rPh sb="15" eb="16">
      <t>ショ</t>
    </rPh>
    <rPh sb="18" eb="19">
      <t>ザイ</t>
    </rPh>
    <rPh sb="21" eb="22">
      <t>チ</t>
    </rPh>
    <phoneticPr fontId="4"/>
  </si>
  <si>
    <t>08</t>
    <phoneticPr fontId="4"/>
  </si>
  <si>
    <t>住</t>
    <rPh sb="0" eb="1">
      <t>ジュウ</t>
    </rPh>
    <phoneticPr fontId="4"/>
  </si>
  <si>
    <t>所</t>
    <rPh sb="0" eb="1">
      <t>ショ</t>
    </rPh>
    <phoneticPr fontId="4"/>
  </si>
  <si>
    <t>及</t>
    <rPh sb="0" eb="1">
      <t>オヨ</t>
    </rPh>
    <phoneticPr fontId="4"/>
  </si>
  <si>
    <t>び</t>
    <phoneticPr fontId="4"/>
  </si>
  <si>
    <t>電</t>
    <rPh sb="0" eb="1">
      <t>デン</t>
    </rPh>
    <phoneticPr fontId="4"/>
  </si>
  <si>
    <t>話</t>
    <rPh sb="0" eb="1">
      <t>ワ</t>
    </rPh>
    <phoneticPr fontId="4"/>
  </si>
  <si>
    <t>番</t>
    <rPh sb="0" eb="1">
      <t>バン</t>
    </rPh>
    <phoneticPr fontId="4"/>
  </si>
  <si>
    <t>号</t>
    <rPh sb="0" eb="1">
      <t>ゴウ</t>
    </rPh>
    <phoneticPr fontId="4"/>
  </si>
  <si>
    <t>等</t>
    <rPh sb="0" eb="1">
      <t>トウ</t>
    </rPh>
    <phoneticPr fontId="4"/>
  </si>
  <si>
    <t>舗装プラントの所在地（道内のみ）</t>
    <rPh sb="0" eb="2">
      <t>ホソウ</t>
    </rPh>
    <rPh sb="7" eb="10">
      <t>ショザイチ</t>
    </rPh>
    <rPh sb="11" eb="13">
      <t>ドウナイ</t>
    </rPh>
    <phoneticPr fontId="4"/>
  </si>
  <si>
    <t>鋼橋上部の製作工場所在地(道内・道外)</t>
    <rPh sb="0" eb="2">
      <t>コウキョウ</t>
    </rPh>
    <rPh sb="2" eb="4">
      <t>ジョウブ</t>
    </rPh>
    <rPh sb="5" eb="7">
      <t>セイサク</t>
    </rPh>
    <rPh sb="7" eb="9">
      <t>コウジョウ</t>
    </rPh>
    <rPh sb="9" eb="12">
      <t>ショザイチ</t>
    </rPh>
    <rPh sb="13" eb="15">
      <t>ドウナイ</t>
    </rPh>
    <rPh sb="16" eb="18">
      <t>ドウガイ</t>
    </rPh>
    <phoneticPr fontId="4"/>
  </si>
  <si>
    <t>計</t>
    <rPh sb="0" eb="1">
      <t>ケイ</t>
    </rPh>
    <phoneticPr fontId="4"/>
  </si>
  <si>
    <r>
      <rPr>
        <b/>
        <sz val="9"/>
        <color indexed="8"/>
        <rFont val="ＭＳ Ｐゴシック"/>
        <family val="3"/>
        <charset val="128"/>
      </rPr>
      <t>09</t>
    </r>
    <r>
      <rPr>
        <sz val="9"/>
        <color indexed="8"/>
        <rFont val="ＭＳ Ｐゴシック"/>
        <family val="3"/>
        <charset val="128"/>
      </rPr>
      <t>　　　建　　　設　　　業　　　許　　　可　　　・　　　経　　　審</t>
    </r>
    <rPh sb="5" eb="6">
      <t>タツル</t>
    </rPh>
    <rPh sb="9" eb="10">
      <t>セツ</t>
    </rPh>
    <rPh sb="13" eb="14">
      <t>ギョウ</t>
    </rPh>
    <rPh sb="17" eb="18">
      <t>モト</t>
    </rPh>
    <rPh sb="21" eb="22">
      <t>カ</t>
    </rPh>
    <rPh sb="29" eb="30">
      <t>ケイ</t>
    </rPh>
    <rPh sb="33" eb="34">
      <t>シン</t>
    </rPh>
    <phoneticPr fontId="4"/>
  </si>
  <si>
    <r>
      <rPr>
        <b/>
        <sz val="9"/>
        <color indexed="8"/>
        <rFont val="ＭＳ Ｐゴシック"/>
        <family val="3"/>
        <charset val="128"/>
      </rPr>
      <t>10</t>
    </r>
    <r>
      <rPr>
        <sz val="9"/>
        <color indexed="8"/>
        <rFont val="ＭＳ Ｐゴシック"/>
        <family val="3"/>
        <charset val="128"/>
      </rPr>
      <t>　会社の規模等</t>
    </r>
    <rPh sb="3" eb="5">
      <t>カイシャ</t>
    </rPh>
    <rPh sb="6" eb="8">
      <t>キボ</t>
    </rPh>
    <rPh sb="8" eb="9">
      <t>トウ</t>
    </rPh>
    <phoneticPr fontId="4"/>
  </si>
  <si>
    <r>
      <rPr>
        <b/>
        <sz val="9"/>
        <color indexed="8"/>
        <rFont val="ＭＳ Ｐゴシック"/>
        <family val="3"/>
        <charset val="128"/>
      </rPr>
      <t>11　</t>
    </r>
    <r>
      <rPr>
        <sz val="9"/>
        <color indexed="8"/>
        <rFont val="ＭＳ Ｐゴシック"/>
        <family val="3"/>
        <charset val="128"/>
      </rPr>
      <t>建設工事等に係る職員数 (人)</t>
    </r>
    <rPh sb="3" eb="5">
      <t>ケンセツ</t>
    </rPh>
    <rPh sb="5" eb="7">
      <t>コウジ</t>
    </rPh>
    <rPh sb="7" eb="8">
      <t>トウ</t>
    </rPh>
    <rPh sb="9" eb="10">
      <t>カカ</t>
    </rPh>
    <rPh sb="11" eb="12">
      <t>ショク</t>
    </rPh>
    <rPh sb="12" eb="13">
      <t>イン</t>
    </rPh>
    <rPh sb="13" eb="14">
      <t>カズ</t>
    </rPh>
    <rPh sb="16" eb="17">
      <t>ニン</t>
    </rPh>
    <phoneticPr fontId="4"/>
  </si>
  <si>
    <r>
      <rPr>
        <b/>
        <sz val="9"/>
        <color indexed="8"/>
        <rFont val="ＭＳ Ｐゴシック"/>
        <family val="3"/>
        <charset val="128"/>
      </rPr>
      <t>12　</t>
    </r>
    <r>
      <rPr>
        <sz val="9"/>
        <color indexed="8"/>
        <rFont val="ＭＳ Ｐゴシック"/>
        <family val="3"/>
        <charset val="128"/>
      </rPr>
      <t>共済組合等の加入状況</t>
    </r>
    <rPh sb="3" eb="5">
      <t>キョウサイ</t>
    </rPh>
    <rPh sb="5" eb="7">
      <t>クミアイ</t>
    </rPh>
    <rPh sb="7" eb="8">
      <t>トウ</t>
    </rPh>
    <rPh sb="9" eb="11">
      <t>カニュウ</t>
    </rPh>
    <rPh sb="11" eb="13">
      <t>ジョウキョウ</t>
    </rPh>
    <phoneticPr fontId="4"/>
  </si>
  <si>
    <t>略号</t>
    <rPh sb="0" eb="2">
      <t>リャクゴウ</t>
    </rPh>
    <phoneticPr fontId="4"/>
  </si>
  <si>
    <t>土</t>
    <rPh sb="0" eb="1">
      <t>ツチ</t>
    </rPh>
    <phoneticPr fontId="4"/>
  </si>
  <si>
    <t>建</t>
    <rPh sb="0" eb="1">
      <t>ケン</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</si>
  <si>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</si>
  <si>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</si>
  <si>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</si>
  <si>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</si>
  <si>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</si>
  <si>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管</t>
    <rPh sb="0" eb="1">
      <t>カン</t>
    </rPh>
    <phoneticPr fontId="4"/>
  </si>
  <si>
    <t>タ</t>
    <phoneticPr fontId="4"/>
  </si>
  <si>
    <t>鋼</t>
    <rPh sb="0" eb="1">
      <t>コウ</t>
    </rPh>
    <phoneticPr fontId="4"/>
  </si>
  <si>
    <t>筋</t>
    <rPh sb="0" eb="1">
      <t>スジ</t>
    </rPh>
    <phoneticPr fontId="4"/>
  </si>
  <si>
    <t>舗</t>
    <rPh sb="0" eb="1">
      <t>ホ</t>
    </rPh>
    <phoneticPr fontId="4"/>
  </si>
  <si>
    <t>しゅ</t>
    <phoneticPr fontId="4"/>
  </si>
  <si>
    <t>板</t>
    <rPh sb="0" eb="1">
      <t>イタ</t>
    </rPh>
    <phoneticPr fontId="4"/>
  </si>
  <si>
    <t>ガ</t>
    <phoneticPr fontId="4"/>
  </si>
  <si>
    <t>塗</t>
    <rPh sb="0" eb="1">
      <t>ヌリ</t>
    </rPh>
    <phoneticPr fontId="4"/>
  </si>
  <si>
    <t>防</t>
    <rPh sb="0" eb="1">
      <t>ボウ</t>
    </rPh>
    <phoneticPr fontId="4"/>
  </si>
  <si>
    <t>内</t>
    <rPh sb="0" eb="1">
      <t>ウチ</t>
    </rPh>
    <phoneticPr fontId="4"/>
  </si>
  <si>
    <t>機</t>
    <rPh sb="0" eb="1">
      <t>キ</t>
    </rPh>
    <phoneticPr fontId="4"/>
  </si>
  <si>
    <t>絶</t>
    <rPh sb="0" eb="1">
      <t>ゼツ</t>
    </rPh>
    <phoneticPr fontId="4"/>
  </si>
  <si>
    <t>通</t>
    <rPh sb="0" eb="1">
      <t>ツウ</t>
    </rPh>
    <phoneticPr fontId="4"/>
  </si>
  <si>
    <t>園</t>
    <rPh sb="0" eb="1">
      <t>エン</t>
    </rPh>
    <phoneticPr fontId="4"/>
  </si>
  <si>
    <t>井</t>
    <rPh sb="0" eb="1">
      <t>セイ</t>
    </rPh>
    <phoneticPr fontId="4"/>
  </si>
  <si>
    <t>具</t>
    <rPh sb="0" eb="1">
      <t>グ</t>
    </rPh>
    <phoneticPr fontId="4"/>
  </si>
  <si>
    <t>水</t>
    <rPh sb="0" eb="1">
      <t>スイ</t>
    </rPh>
    <phoneticPr fontId="4"/>
  </si>
  <si>
    <t>消</t>
    <rPh sb="0" eb="1">
      <t>ケ</t>
    </rPh>
    <phoneticPr fontId="4"/>
  </si>
  <si>
    <t>清</t>
    <rPh sb="0" eb="1">
      <t>キヨシ</t>
    </rPh>
    <phoneticPr fontId="4"/>
  </si>
  <si>
    <t>解</t>
    <rPh sb="0" eb="1">
      <t>カイ</t>
    </rPh>
    <phoneticPr fontId="4"/>
  </si>
  <si>
    <t>資本金 (単位：千円)</t>
    <rPh sb="0" eb="1">
      <t>シ</t>
    </rPh>
    <rPh sb="1" eb="2">
      <t>ホン</t>
    </rPh>
    <rPh sb="2" eb="3">
      <t>キン</t>
    </rPh>
    <rPh sb="5" eb="7">
      <t>タンイ</t>
    </rPh>
    <rPh sb="8" eb="10">
      <t>センエン</t>
    </rPh>
    <phoneticPr fontId="4"/>
  </si>
  <si>
    <t>道内</t>
    <rPh sb="0" eb="2">
      <t>ドウナイ</t>
    </rPh>
    <phoneticPr fontId="4"/>
  </si>
  <si>
    <t>技術職員
（有資格者）</t>
    <rPh sb="0" eb="2">
      <t>ギジュツ</t>
    </rPh>
    <rPh sb="2" eb="4">
      <t>ショクイン</t>
    </rPh>
    <rPh sb="6" eb="10">
      <t>ユウシカクシャ</t>
    </rPh>
    <phoneticPr fontId="4"/>
  </si>
  <si>
    <t>建設業退職金共済組合</t>
    <rPh sb="0" eb="3">
      <t>ケンセツギョウ</t>
    </rPh>
    <rPh sb="3" eb="6">
      <t>タイショクキン</t>
    </rPh>
    <rPh sb="6" eb="8">
      <t>キョウサイ</t>
    </rPh>
    <rPh sb="8" eb="10">
      <t>クミアイ</t>
    </rPh>
    <phoneticPr fontId="4"/>
  </si>
  <si>
    <t>許可</t>
    <rPh sb="0" eb="2">
      <t>キョカ</t>
    </rPh>
    <phoneticPr fontId="4"/>
  </si>
  <si>
    <t>技術職員
（その他）</t>
    <rPh sb="0" eb="2">
      <t>ギジュツ</t>
    </rPh>
    <rPh sb="2" eb="4">
      <t>ショクイン</t>
    </rPh>
    <rPh sb="8" eb="9">
      <t>タ</t>
    </rPh>
    <phoneticPr fontId="4"/>
  </si>
  <si>
    <t>中小企業退職金共済事業団</t>
    <rPh sb="0" eb="2">
      <t>チュウショウ</t>
    </rPh>
    <rPh sb="2" eb="4">
      <t>キギョウ</t>
    </rPh>
    <rPh sb="4" eb="7">
      <t>タイショクキン</t>
    </rPh>
    <rPh sb="7" eb="9">
      <t>キョウサイ</t>
    </rPh>
    <rPh sb="9" eb="12">
      <t>ジギョウダン</t>
    </rPh>
    <phoneticPr fontId="4"/>
  </si>
  <si>
    <t>経審</t>
    <rPh sb="0" eb="1">
      <t>ケイ</t>
    </rPh>
    <rPh sb="1" eb="2">
      <t>シン</t>
    </rPh>
    <phoneticPr fontId="4"/>
  </si>
  <si>
    <t>全職員数 (人)</t>
    <rPh sb="0" eb="1">
      <t>ゼン</t>
    </rPh>
    <rPh sb="1" eb="4">
      <t>ショクインスウ</t>
    </rPh>
    <rPh sb="3" eb="4">
      <t>スウ</t>
    </rPh>
    <rPh sb="6" eb="7">
      <t>ニン</t>
    </rPh>
    <phoneticPr fontId="4"/>
  </si>
  <si>
    <t>合 計　①</t>
    <rPh sb="0" eb="1">
      <t>ゴウ</t>
    </rPh>
    <rPh sb="2" eb="3">
      <t>ケイ</t>
    </rPh>
    <phoneticPr fontId="4"/>
  </si>
  <si>
    <t>林業退職金共済組合</t>
    <rPh sb="0" eb="2">
      <t>リンギョウ</t>
    </rPh>
    <rPh sb="2" eb="5">
      <t>タイショクキン</t>
    </rPh>
    <rPh sb="5" eb="7">
      <t>キョウサイ</t>
    </rPh>
    <rPh sb="7" eb="9">
      <t>クミアイ</t>
    </rPh>
    <phoneticPr fontId="4"/>
  </si>
  <si>
    <t>道外</t>
    <rPh sb="0" eb="2">
      <t>ドウガイ</t>
    </rPh>
    <phoneticPr fontId="4"/>
  </si>
  <si>
    <t>技術職員 ②</t>
    <rPh sb="0" eb="2">
      <t>ギジュツ</t>
    </rPh>
    <rPh sb="2" eb="4">
      <t>ショクイン</t>
    </rPh>
    <phoneticPr fontId="4"/>
  </si>
  <si>
    <t>区　　　　分</t>
    <rPh sb="0" eb="1">
      <t>ク</t>
    </rPh>
    <rPh sb="5" eb="6">
      <t>ブン</t>
    </rPh>
    <phoneticPr fontId="4"/>
  </si>
  <si>
    <t>許　可　・　登　録　番　号</t>
    <rPh sb="0" eb="1">
      <t>モト</t>
    </rPh>
    <rPh sb="2" eb="3">
      <t>カ</t>
    </rPh>
    <rPh sb="6" eb="7">
      <t>ノボル</t>
    </rPh>
    <rPh sb="8" eb="9">
      <t>リョク</t>
    </rPh>
    <rPh sb="10" eb="11">
      <t>バン</t>
    </rPh>
    <rPh sb="12" eb="13">
      <t>ゴウ</t>
    </rPh>
    <phoneticPr fontId="4"/>
  </si>
  <si>
    <t>許可登録年月日</t>
    <rPh sb="0" eb="2">
      <t>キョカ</t>
    </rPh>
    <rPh sb="2" eb="4">
      <t>トウロク</t>
    </rPh>
    <rPh sb="4" eb="7">
      <t>ネンガッピ</t>
    </rPh>
    <phoneticPr fontId="4"/>
  </si>
  <si>
    <t>有効年月日</t>
    <rPh sb="0" eb="2">
      <t>ユウコウ</t>
    </rPh>
    <rPh sb="2" eb="5">
      <t>ネンガッピ</t>
    </rPh>
    <phoneticPr fontId="4"/>
  </si>
  <si>
    <r>
      <rPr>
        <b/>
        <sz val="8"/>
        <color indexed="8"/>
        <rFont val="ＭＳ Ｐゴシック"/>
        <family val="3"/>
        <charset val="128"/>
      </rPr>
      <t>14</t>
    </r>
    <r>
      <rPr>
        <sz val="8"/>
        <color indexed="8"/>
        <rFont val="ＭＳ Ｐゴシック"/>
        <family val="3"/>
        <charset val="128"/>
      </rPr>
      <t xml:space="preserve"> 経営事項審査
　の審査基準日</t>
    </r>
    <rPh sb="3" eb="5">
      <t>ケイエイ</t>
    </rPh>
    <rPh sb="5" eb="7">
      <t>ジコウ</t>
    </rPh>
    <rPh sb="7" eb="9">
      <t>シンサ</t>
    </rPh>
    <rPh sb="12" eb="14">
      <t>シンサ</t>
    </rPh>
    <rPh sb="14" eb="17">
      <t>キジュンビ</t>
    </rPh>
    <phoneticPr fontId="4"/>
  </si>
  <si>
    <t>主な業種</t>
    <rPh sb="0" eb="1">
      <t>オモ</t>
    </rPh>
    <rPh sb="2" eb="4">
      <t>ギョウシュ</t>
    </rPh>
    <phoneticPr fontId="4"/>
  </si>
  <si>
    <t>内、技術士</t>
    <rPh sb="0" eb="1">
      <t>ウチ</t>
    </rPh>
    <rPh sb="2" eb="5">
      <t>ギジュツシ</t>
    </rPh>
    <phoneticPr fontId="4"/>
  </si>
  <si>
    <t>全国技術職員数
①＋②</t>
    <rPh sb="0" eb="2">
      <t>ゼンコク</t>
    </rPh>
    <rPh sb="2" eb="4">
      <t>ギジュツ</t>
    </rPh>
    <rPh sb="4" eb="7">
      <t>ショクインスウ</t>
    </rPh>
    <phoneticPr fontId="4"/>
  </si>
  <si>
    <t>許可・登録</t>
    <rPh sb="0" eb="2">
      <t>キョカ</t>
    </rPh>
    <rPh sb="3" eb="5">
      <t>トウロク</t>
    </rPh>
    <phoneticPr fontId="4"/>
  </si>
  <si>
    <t>建設業許可</t>
    <rPh sb="0" eb="1">
      <t>ダテ</t>
    </rPh>
    <rPh sb="1" eb="2">
      <t>セツ</t>
    </rPh>
    <rPh sb="2" eb="3">
      <t>ギョウ</t>
    </rPh>
    <rPh sb="3" eb="4">
      <t>モト</t>
    </rPh>
    <rPh sb="4" eb="5">
      <t>カ</t>
    </rPh>
    <phoneticPr fontId="4"/>
  </si>
  <si>
    <t>測量業</t>
    <rPh sb="0" eb="1">
      <t>ソク</t>
    </rPh>
    <rPh sb="1" eb="2">
      <t>リョウ</t>
    </rPh>
    <rPh sb="2" eb="3">
      <t>ギョウ</t>
    </rPh>
    <phoneticPr fontId="4"/>
  </si>
  <si>
    <t>資格の種類</t>
    <rPh sb="0" eb="2">
      <t>シカク</t>
    </rPh>
    <rPh sb="3" eb="5">
      <t>シュルイ</t>
    </rPh>
    <phoneticPr fontId="4"/>
  </si>
  <si>
    <t>総合振興局・振興局</t>
    <rPh sb="0" eb="2">
      <t>ソウゴウ</t>
    </rPh>
    <rPh sb="2" eb="5">
      <t>シンコウキョク</t>
    </rPh>
    <rPh sb="6" eb="9">
      <t>シンコウキョク</t>
    </rPh>
    <phoneticPr fontId="4"/>
  </si>
  <si>
    <t>建設コンサルタント</t>
    <rPh sb="0" eb="1">
      <t>ダテ</t>
    </rPh>
    <rPh sb="1" eb="2">
      <t>セツ</t>
    </rPh>
    <phoneticPr fontId="4"/>
  </si>
  <si>
    <r>
      <rPr>
        <sz val="9"/>
        <rFont val="ＭＳ Ｐゴシック"/>
        <family val="3"/>
        <charset val="128"/>
      </rPr>
      <t>指名競争入札の場合において</t>
    </r>
    <r>
      <rPr>
        <sz val="9"/>
        <color indexed="8"/>
        <rFont val="ＭＳ Ｐゴシック"/>
        <family val="3"/>
        <charset val="128"/>
      </rPr>
      <t>契約履行が
可能な地域を所管する主な発注機関</t>
    </r>
    <rPh sb="0" eb="2">
      <t>シメイ</t>
    </rPh>
    <rPh sb="2" eb="4">
      <t>キョウソウ</t>
    </rPh>
    <rPh sb="4" eb="6">
      <t>ニュウサツ</t>
    </rPh>
    <rPh sb="7" eb="9">
      <t>バアイ</t>
    </rPh>
    <phoneticPr fontId="4"/>
  </si>
  <si>
    <t>石狩</t>
    <rPh sb="0" eb="2">
      <t>イシカリ</t>
    </rPh>
    <phoneticPr fontId="4"/>
  </si>
  <si>
    <t>渡島</t>
    <rPh sb="0" eb="2">
      <t>オシマ</t>
    </rPh>
    <phoneticPr fontId="4"/>
  </si>
  <si>
    <t>檜山</t>
    <rPh sb="0" eb="2">
      <t>ヒヤマ</t>
    </rPh>
    <phoneticPr fontId="4"/>
  </si>
  <si>
    <t>後志</t>
    <rPh sb="0" eb="2">
      <t>シリベシ</t>
    </rPh>
    <phoneticPr fontId="4"/>
  </si>
  <si>
    <t>空知</t>
    <rPh sb="0" eb="2">
      <t>ソラチ</t>
    </rPh>
    <phoneticPr fontId="4"/>
  </si>
  <si>
    <t>上川</t>
    <rPh sb="0" eb="2">
      <t>カミカワ</t>
    </rPh>
    <phoneticPr fontId="4"/>
  </si>
  <si>
    <t>留萌</t>
    <rPh sb="0" eb="2">
      <t>ルモイ</t>
    </rPh>
    <phoneticPr fontId="4"/>
  </si>
  <si>
    <t>宗谷</t>
    <rPh sb="0" eb="2">
      <t>ソウヤ</t>
    </rPh>
    <phoneticPr fontId="4"/>
  </si>
  <si>
    <t>ｵﾎｰﾂｸ</t>
    <phoneticPr fontId="4"/>
  </si>
  <si>
    <t>胆振</t>
    <rPh sb="0" eb="2">
      <t>イブリ</t>
    </rPh>
    <phoneticPr fontId="4"/>
  </si>
  <si>
    <t>日高</t>
    <rPh sb="0" eb="2">
      <t>ヒダカ</t>
    </rPh>
    <phoneticPr fontId="4"/>
  </si>
  <si>
    <t>十勝</t>
    <rPh sb="0" eb="2">
      <t>トカチ</t>
    </rPh>
    <phoneticPr fontId="4"/>
  </si>
  <si>
    <t>釧路</t>
    <rPh sb="0" eb="2">
      <t>クシロ</t>
    </rPh>
    <phoneticPr fontId="4"/>
  </si>
  <si>
    <t>根室</t>
    <rPh sb="0" eb="2">
      <t>ネムロ</t>
    </rPh>
    <phoneticPr fontId="4"/>
  </si>
  <si>
    <t>地質調査業</t>
    <rPh sb="0" eb="1">
      <t>チ</t>
    </rPh>
    <rPh sb="1" eb="2">
      <t>シツ</t>
    </rPh>
    <rPh sb="2" eb="3">
      <t>チョウ</t>
    </rPh>
    <rPh sb="3" eb="4">
      <t>ジャ</t>
    </rPh>
    <rPh sb="4" eb="5">
      <t>ギョウ</t>
    </rPh>
    <phoneticPr fontId="4"/>
  </si>
  <si>
    <t>農業土木</t>
    <rPh sb="0" eb="1">
      <t>ノウ</t>
    </rPh>
    <rPh sb="1" eb="2">
      <t>ギョウ</t>
    </rPh>
    <rPh sb="2" eb="3">
      <t>ツチ</t>
    </rPh>
    <rPh sb="3" eb="4">
      <t>キ</t>
    </rPh>
    <phoneticPr fontId="4"/>
  </si>
  <si>
    <t>補償コンサルタント</t>
    <rPh sb="0" eb="1">
      <t>ホ</t>
    </rPh>
    <rPh sb="1" eb="2">
      <t>ツグナ</t>
    </rPh>
    <phoneticPr fontId="4"/>
  </si>
  <si>
    <t>水産土木</t>
    <rPh sb="0" eb="1">
      <t>ミズ</t>
    </rPh>
    <rPh sb="1" eb="2">
      <t>サン</t>
    </rPh>
    <rPh sb="2" eb="3">
      <t>ツチ</t>
    </rPh>
    <rPh sb="3" eb="4">
      <t>キ</t>
    </rPh>
    <phoneticPr fontId="4"/>
  </si>
  <si>
    <t>建築士事務所登録</t>
    <rPh sb="0" eb="1">
      <t>ダテ</t>
    </rPh>
    <rPh sb="1" eb="2">
      <t>チク</t>
    </rPh>
    <rPh sb="2" eb="3">
      <t>シ</t>
    </rPh>
    <rPh sb="3" eb="4">
      <t>コト</t>
    </rPh>
    <rPh sb="4" eb="5">
      <t>ツトム</t>
    </rPh>
    <rPh sb="5" eb="6">
      <t>トコロ</t>
    </rPh>
    <rPh sb="6" eb="7">
      <t>ノボル</t>
    </rPh>
    <rPh sb="7" eb="8">
      <t>リョク</t>
    </rPh>
    <phoneticPr fontId="4"/>
  </si>
  <si>
    <t>森林土木</t>
    <rPh sb="0" eb="1">
      <t>モリ</t>
    </rPh>
    <rPh sb="1" eb="2">
      <t>ハヤシ</t>
    </rPh>
    <rPh sb="2" eb="3">
      <t>ツチ</t>
    </rPh>
    <rPh sb="3" eb="4">
      <t>キ</t>
    </rPh>
    <phoneticPr fontId="4"/>
  </si>
  <si>
    <t>造　　　林</t>
    <rPh sb="0" eb="1">
      <t>ヅクリ</t>
    </rPh>
    <rPh sb="4" eb="5">
      <t>ハヤシ</t>
    </rPh>
    <phoneticPr fontId="4"/>
  </si>
  <si>
    <r>
      <rPr>
        <b/>
        <sz val="9"/>
        <color indexed="8"/>
        <rFont val="ＭＳ Ｐゴシック"/>
        <family val="3"/>
        <charset val="128"/>
      </rPr>
      <t>16</t>
    </r>
    <r>
      <rPr>
        <sz val="9"/>
        <color indexed="8"/>
        <rFont val="ＭＳ Ｐゴシック"/>
        <family val="3"/>
        <charset val="128"/>
      </rPr>
      <t>　　希　望　す　る　資　格</t>
    </r>
    <rPh sb="4" eb="5">
      <t>マレ</t>
    </rPh>
    <rPh sb="6" eb="7">
      <t>ノゾミ</t>
    </rPh>
    <rPh sb="12" eb="13">
      <t>シ</t>
    </rPh>
    <rPh sb="14" eb="15">
      <t>カク</t>
    </rPh>
    <phoneticPr fontId="4"/>
  </si>
  <si>
    <r>
      <rPr>
        <b/>
        <sz val="9"/>
        <color indexed="8"/>
        <rFont val="ＭＳ Ｐゴシック"/>
        <family val="3"/>
        <charset val="128"/>
      </rPr>
      <t>17　</t>
    </r>
    <r>
      <rPr>
        <sz val="9"/>
        <color indexed="8"/>
        <rFont val="ＭＳ Ｐゴシック"/>
        <family val="3"/>
        <charset val="128"/>
      </rPr>
      <t>機器の保有等</t>
    </r>
    <rPh sb="3" eb="5">
      <t>キキ</t>
    </rPh>
    <rPh sb="6" eb="7">
      <t>タモツ</t>
    </rPh>
    <rPh sb="7" eb="8">
      <t>ユウ</t>
    </rPh>
    <rPh sb="8" eb="9">
      <t>トウ</t>
    </rPh>
    <phoneticPr fontId="4"/>
  </si>
  <si>
    <t>電気主任
技術者</t>
    <rPh sb="0" eb="2">
      <t>デンキ</t>
    </rPh>
    <rPh sb="2" eb="4">
      <t>シュニン</t>
    </rPh>
    <rPh sb="5" eb="8">
      <t>ギジュツシャ</t>
    </rPh>
    <phoneticPr fontId="4"/>
  </si>
  <si>
    <t>１種</t>
    <rPh sb="1" eb="2">
      <t>シュ</t>
    </rPh>
    <phoneticPr fontId="4"/>
  </si>
  <si>
    <t>舗装、鋼橋上部、建築、電気、管、
塗装、道路標識設置、造園、
機械器具設置、道路清掃、
土木設計、測量、地質調査、
技術資料作成、建築設計</t>
    <rPh sb="0" eb="2">
      <t>ホソウ</t>
    </rPh>
    <rPh sb="3" eb="5">
      <t>コウキョウ</t>
    </rPh>
    <rPh sb="5" eb="7">
      <t>ジョウブ</t>
    </rPh>
    <rPh sb="8" eb="10">
      <t>ケンチク</t>
    </rPh>
    <rPh sb="11" eb="13">
      <t>デンキ</t>
    </rPh>
    <rPh sb="14" eb="15">
      <t>カン</t>
    </rPh>
    <rPh sb="17" eb="19">
      <t>トソウ</t>
    </rPh>
    <rPh sb="20" eb="22">
      <t>ドウロ</t>
    </rPh>
    <rPh sb="22" eb="24">
      <t>ヒョウシキ</t>
    </rPh>
    <rPh sb="24" eb="26">
      <t>セッチ</t>
    </rPh>
    <rPh sb="27" eb="29">
      <t>ゾウエン</t>
    </rPh>
    <rPh sb="31" eb="33">
      <t>キカイ</t>
    </rPh>
    <rPh sb="33" eb="35">
      <t>キグ</t>
    </rPh>
    <rPh sb="35" eb="37">
      <t>セッチ</t>
    </rPh>
    <rPh sb="38" eb="40">
      <t>ドウロ</t>
    </rPh>
    <rPh sb="40" eb="42">
      <t>セイソウ</t>
    </rPh>
    <rPh sb="44" eb="46">
      <t>ドボク</t>
    </rPh>
    <rPh sb="46" eb="48">
      <t>セッケイ</t>
    </rPh>
    <rPh sb="49" eb="51">
      <t>ソクリョウ</t>
    </rPh>
    <rPh sb="52" eb="54">
      <t>チシツ</t>
    </rPh>
    <rPh sb="54" eb="56">
      <t>チョウサ</t>
    </rPh>
    <rPh sb="58" eb="60">
      <t>ギジュツ</t>
    </rPh>
    <rPh sb="60" eb="62">
      <t>シリョウ</t>
    </rPh>
    <rPh sb="62" eb="64">
      <t>サクセイ</t>
    </rPh>
    <rPh sb="65" eb="67">
      <t>ケンチク</t>
    </rPh>
    <rPh sb="67" eb="69">
      <t>セッケイ</t>
    </rPh>
    <phoneticPr fontId="4"/>
  </si>
  <si>
    <t>希望</t>
    <rPh sb="0" eb="2">
      <t>キボウ</t>
    </rPh>
    <phoneticPr fontId="4"/>
  </si>
  <si>
    <t xml:space="preserve">建設工事：
</t>
    <rPh sb="0" eb="2">
      <t>ケンセツ</t>
    </rPh>
    <rPh sb="2" eb="4">
      <t>コウジ</t>
    </rPh>
    <phoneticPr fontId="4"/>
  </si>
  <si>
    <t xml:space="preserve">完成工事高の有無
(有りの場合→「１」)
</t>
    <rPh sb="0" eb="2">
      <t>カンセイ</t>
    </rPh>
    <rPh sb="2" eb="4">
      <t>コウジ</t>
    </rPh>
    <rPh sb="4" eb="5">
      <t>ダカ</t>
    </rPh>
    <rPh sb="6" eb="8">
      <t>ウム</t>
    </rPh>
    <rPh sb="10" eb="11">
      <t>ア</t>
    </rPh>
    <rPh sb="13" eb="15">
      <t>バアイ</t>
    </rPh>
    <phoneticPr fontId="4"/>
  </si>
  <si>
    <t>営業年数</t>
    <rPh sb="0" eb="2">
      <t>エイギョウ</t>
    </rPh>
    <rPh sb="2" eb="4">
      <t>ネンスウ</t>
    </rPh>
    <phoneticPr fontId="4"/>
  </si>
  <si>
    <t>作業船</t>
    <rPh sb="0" eb="3">
      <t>サギョウセン</t>
    </rPh>
    <phoneticPr fontId="4"/>
  </si>
  <si>
    <t>２種</t>
    <rPh sb="1" eb="2">
      <t>シュ</t>
    </rPh>
    <phoneticPr fontId="4"/>
  </si>
  <si>
    <t>ｱｽﾌｧﾙﾄﾌｨﾆｯｼｬ-</t>
    <phoneticPr fontId="4"/>
  </si>
  <si>
    <t>３種</t>
    <rPh sb="1" eb="2">
      <t>シュ</t>
    </rPh>
    <phoneticPr fontId="4"/>
  </si>
  <si>
    <t>総合振興局・振興局　　　建設管理部</t>
    <rPh sb="0" eb="2">
      <t>ソウゴウ</t>
    </rPh>
    <rPh sb="2" eb="5">
      <t>シンコウキョク</t>
    </rPh>
    <rPh sb="6" eb="9">
      <t>シンコウキョク</t>
    </rPh>
    <rPh sb="12" eb="14">
      <t>ケンセツ</t>
    </rPh>
    <rPh sb="14" eb="17">
      <t>カンリブ</t>
    </rPh>
    <phoneticPr fontId="4"/>
  </si>
  <si>
    <t xml:space="preserve">設計等：
</t>
    <rPh sb="0" eb="1">
      <t>セツ</t>
    </rPh>
    <rPh sb="1" eb="2">
      <t>ケイ</t>
    </rPh>
    <rPh sb="2" eb="3">
      <t>トウ</t>
    </rPh>
    <phoneticPr fontId="4"/>
  </si>
  <si>
    <t>審査基準日直前の決算期の完成事業高
(単位：千円)…税抜き</t>
    <rPh sb="0" eb="2">
      <t>シンサ</t>
    </rPh>
    <rPh sb="2" eb="5">
      <t>キジュンビ</t>
    </rPh>
    <rPh sb="5" eb="7">
      <t>チョクゼン</t>
    </rPh>
    <rPh sb="8" eb="11">
      <t>ケッサンキ</t>
    </rPh>
    <rPh sb="12" eb="14">
      <t>カンセイ</t>
    </rPh>
    <rPh sb="14" eb="16">
      <t>ジギョウ</t>
    </rPh>
    <rPh sb="16" eb="17">
      <t>ダカ</t>
    </rPh>
    <rPh sb="19" eb="21">
      <t>タンイ</t>
    </rPh>
    <rPh sb="22" eb="24">
      <t>センエン</t>
    </rPh>
    <rPh sb="26" eb="27">
      <t>ゼイ</t>
    </rPh>
    <rPh sb="27" eb="28">
      <t>ヌ</t>
    </rPh>
    <phoneticPr fontId="4"/>
  </si>
  <si>
    <t>ﾌﾟﾗｳ・パﾝﾌﾞﾚｰｶ</t>
    <phoneticPr fontId="4"/>
  </si>
  <si>
    <t>電気
工事士</t>
    <rPh sb="0" eb="2">
      <t>デンキ</t>
    </rPh>
    <rPh sb="3" eb="5">
      <t>コウジ</t>
    </rPh>
    <rPh sb="5" eb="6">
      <t>シ</t>
    </rPh>
    <phoneticPr fontId="4"/>
  </si>
  <si>
    <t>札幌</t>
    <rPh sb="0" eb="2">
      <t>サッポロ</t>
    </rPh>
    <phoneticPr fontId="4"/>
  </si>
  <si>
    <t>小樽</t>
    <rPh sb="0" eb="2">
      <t>オタル</t>
    </rPh>
    <phoneticPr fontId="4"/>
  </si>
  <si>
    <t>函館</t>
    <rPh sb="0" eb="2">
      <t>ハコダテ</t>
    </rPh>
    <phoneticPr fontId="4"/>
  </si>
  <si>
    <t>室蘭</t>
    <rPh sb="0" eb="2">
      <t>ムロラン</t>
    </rPh>
    <phoneticPr fontId="4"/>
  </si>
  <si>
    <t>旭川</t>
    <rPh sb="0" eb="2">
      <t>アサヒカワ</t>
    </rPh>
    <phoneticPr fontId="4"/>
  </si>
  <si>
    <t>稚内</t>
    <rPh sb="0" eb="2">
      <t>ワッカナイ</t>
    </rPh>
    <phoneticPr fontId="4"/>
  </si>
  <si>
    <t>網走</t>
    <rPh sb="0" eb="2">
      <t>アバシリ</t>
    </rPh>
    <phoneticPr fontId="4"/>
  </si>
  <si>
    <t>帯広</t>
    <rPh sb="0" eb="2">
      <t>オビヒロ</t>
    </rPh>
    <phoneticPr fontId="4"/>
  </si>
  <si>
    <t>種子吹付機械</t>
    <rPh sb="0" eb="2">
      <t>シュシ</t>
    </rPh>
    <rPh sb="2" eb="3">
      <t>フ</t>
    </rPh>
    <rPh sb="3" eb="4">
      <t>ツ</t>
    </rPh>
    <rPh sb="4" eb="6">
      <t>キカイ</t>
    </rPh>
    <phoneticPr fontId="4"/>
  </si>
  <si>
    <t>農業土木工事</t>
    <rPh sb="0" eb="2">
      <t>ノウギョウ</t>
    </rPh>
    <rPh sb="2" eb="4">
      <t>ドボク</t>
    </rPh>
    <rPh sb="4" eb="6">
      <t>コウジ</t>
    </rPh>
    <phoneticPr fontId="4"/>
  </si>
  <si>
    <t>建築設備士</t>
    <rPh sb="0" eb="2">
      <t>ケンチク</t>
    </rPh>
    <rPh sb="2" eb="4">
      <t>セツビ</t>
    </rPh>
    <rPh sb="4" eb="5">
      <t>シ</t>
    </rPh>
    <phoneticPr fontId="4"/>
  </si>
  <si>
    <t>一般土木</t>
    <rPh sb="0" eb="1">
      <t>イチ</t>
    </rPh>
    <rPh sb="1" eb="2">
      <t>バン</t>
    </rPh>
    <rPh sb="2" eb="3">
      <t>ツチ</t>
    </rPh>
    <rPh sb="3" eb="4">
      <t>キ</t>
    </rPh>
    <phoneticPr fontId="4"/>
  </si>
  <si>
    <t>水産土木工事</t>
    <rPh sb="0" eb="2">
      <t>スイサン</t>
    </rPh>
    <rPh sb="2" eb="4">
      <t>ドボク</t>
    </rPh>
    <rPh sb="4" eb="6">
      <t>コウジ</t>
    </rPh>
    <phoneticPr fontId="4"/>
  </si>
  <si>
    <t>資格等保有者数
(道内関係分)</t>
    <phoneticPr fontId="4"/>
  </si>
  <si>
    <t>消防設備士</t>
    <rPh sb="0" eb="2">
      <t>ショウボウ</t>
    </rPh>
    <rPh sb="2" eb="4">
      <t>セツビ</t>
    </rPh>
    <rPh sb="4" eb="5">
      <t>シ</t>
    </rPh>
    <phoneticPr fontId="4"/>
  </si>
  <si>
    <t>森林土木工事</t>
    <rPh sb="0" eb="2">
      <t>シンリン</t>
    </rPh>
    <rPh sb="2" eb="4">
      <t>ドボク</t>
    </rPh>
    <rPh sb="4" eb="6">
      <t>コウジ</t>
    </rPh>
    <phoneticPr fontId="4"/>
  </si>
  <si>
    <t>建設機械
施工技士</t>
    <rPh sb="0" eb="2">
      <t>ケンセツ</t>
    </rPh>
    <rPh sb="2" eb="4">
      <t>キカイ</t>
    </rPh>
    <rPh sb="5" eb="7">
      <t>セコウ</t>
    </rPh>
    <rPh sb="7" eb="9">
      <t>ギシ</t>
    </rPh>
    <phoneticPr fontId="4"/>
  </si>
  <si>
    <t>１級</t>
    <rPh sb="1" eb="2">
      <t>キュウ</t>
    </rPh>
    <phoneticPr fontId="4"/>
  </si>
  <si>
    <t>造林専門技術者</t>
    <rPh sb="0" eb="2">
      <t>ゾウリン</t>
    </rPh>
    <rPh sb="2" eb="4">
      <t>センモン</t>
    </rPh>
    <rPh sb="4" eb="7">
      <t>ギジュツシャ</t>
    </rPh>
    <phoneticPr fontId="4"/>
  </si>
  <si>
    <t>板金工</t>
    <rPh sb="0" eb="1">
      <t>バン</t>
    </rPh>
    <rPh sb="1" eb="2">
      <t>キン</t>
    </rPh>
    <rPh sb="2" eb="3">
      <t>コウ</t>
    </rPh>
    <phoneticPr fontId="4"/>
  </si>
  <si>
    <r>
      <rPr>
        <b/>
        <sz val="9"/>
        <rFont val="ＭＳ Ｐゴシック"/>
        <family val="3"/>
        <charset val="128"/>
      </rPr>
      <t>19</t>
    </r>
    <r>
      <rPr>
        <sz val="9"/>
        <rFont val="ＭＳ Ｐゴシック"/>
        <family val="3"/>
        <charset val="128"/>
      </rPr>
      <t>　建設コンサルタント登録部門</t>
    </r>
    <rPh sb="3" eb="4">
      <t>タツル</t>
    </rPh>
    <rPh sb="4" eb="5">
      <t>セツ</t>
    </rPh>
    <rPh sb="12" eb="14">
      <t>トウロク</t>
    </rPh>
    <rPh sb="14" eb="16">
      <t>ブモン</t>
    </rPh>
    <phoneticPr fontId="4"/>
  </si>
  <si>
    <r>
      <rPr>
        <b/>
        <sz val="9"/>
        <rFont val="ＭＳ Ｐゴシック"/>
        <family val="3"/>
        <charset val="128"/>
      </rPr>
      <t xml:space="preserve">20 </t>
    </r>
    <r>
      <rPr>
        <sz val="9"/>
        <rFont val="ＭＳ Ｐゴシック"/>
        <family val="3"/>
        <charset val="128"/>
      </rPr>
      <t>補償ｺﾝｻﾙﾀﾝﾄ登録部門</t>
    </r>
    <rPh sb="3" eb="5">
      <t>ホショウ</t>
    </rPh>
    <rPh sb="12" eb="14">
      <t>トウロク</t>
    </rPh>
    <rPh sb="14" eb="16">
      <t>ブモン</t>
    </rPh>
    <phoneticPr fontId="4"/>
  </si>
  <si>
    <r>
      <rPr>
        <b/>
        <sz val="9"/>
        <rFont val="ＭＳ Ｐゴシック"/>
        <family val="3"/>
        <charset val="128"/>
      </rPr>
      <t>21</t>
    </r>
    <r>
      <rPr>
        <sz val="9"/>
        <rFont val="ＭＳ Ｐゴシック"/>
        <family val="3"/>
        <charset val="128"/>
      </rPr>
      <t xml:space="preserve"> 計量証明事業者登録部門</t>
    </r>
    <rPh sb="3" eb="5">
      <t>ケイリョウ</t>
    </rPh>
    <rPh sb="5" eb="7">
      <t>ショウメイ</t>
    </rPh>
    <rPh sb="7" eb="10">
      <t>ジギョウシャ</t>
    </rPh>
    <rPh sb="10" eb="12">
      <t>トウロク</t>
    </rPh>
    <rPh sb="12" eb="14">
      <t>ブモン</t>
    </rPh>
    <phoneticPr fontId="4"/>
  </si>
  <si>
    <t>造林</t>
    <rPh sb="0" eb="2">
      <t>ゾウリン</t>
    </rPh>
    <phoneticPr fontId="4"/>
  </si>
  <si>
    <t>２級</t>
    <rPh sb="1" eb="2">
      <t>キュウ</t>
    </rPh>
    <phoneticPr fontId="4"/>
  </si>
  <si>
    <t>造林技術者</t>
    <rPh sb="0" eb="2">
      <t>ゾウリン</t>
    </rPh>
    <rPh sb="2" eb="5">
      <t>ギジュツシャ</t>
    </rPh>
    <phoneticPr fontId="4"/>
  </si>
  <si>
    <t>建築大工</t>
    <rPh sb="0" eb="2">
      <t>ケンチク</t>
    </rPh>
    <rPh sb="2" eb="4">
      <t>ダイク</t>
    </rPh>
    <phoneticPr fontId="4"/>
  </si>
  <si>
    <t>河川・砂防
及び海岸・海洋</t>
    <rPh sb="0" eb="2">
      <t>カセン</t>
    </rPh>
    <rPh sb="3" eb="5">
      <t>サボウ</t>
    </rPh>
    <rPh sb="6" eb="7">
      <t>オヨ</t>
    </rPh>
    <rPh sb="8" eb="10">
      <t>カイガン</t>
    </rPh>
    <rPh sb="11" eb="13">
      <t>カイヨウ</t>
    </rPh>
    <phoneticPr fontId="4"/>
  </si>
  <si>
    <t>造園</t>
    <rPh sb="0" eb="2">
      <t>ゾウエン</t>
    </rPh>
    <phoneticPr fontId="4"/>
  </si>
  <si>
    <t>土地調査</t>
    <rPh sb="0" eb="2">
      <t>トチ</t>
    </rPh>
    <rPh sb="2" eb="4">
      <t>チョウサ</t>
    </rPh>
    <phoneticPr fontId="4"/>
  </si>
  <si>
    <t>長さ （に係る計量証明の事業）</t>
    <rPh sb="0" eb="1">
      <t>ナガ</t>
    </rPh>
    <rPh sb="5" eb="6">
      <t>カカ</t>
    </rPh>
    <rPh sb="7" eb="9">
      <t>ケイリョウ</t>
    </rPh>
    <rPh sb="9" eb="11">
      <t>ショウメイ</t>
    </rPh>
    <rPh sb="12" eb="14">
      <t>ジギョウ</t>
    </rPh>
    <phoneticPr fontId="4"/>
  </si>
  <si>
    <t>一般土木工事</t>
    <rPh sb="0" eb="2">
      <t>イッパン</t>
    </rPh>
    <rPh sb="2" eb="4">
      <t>ドボク</t>
    </rPh>
    <rPh sb="4" eb="6">
      <t>コウジ</t>
    </rPh>
    <phoneticPr fontId="4"/>
  </si>
  <si>
    <t>土木施工
管理技士</t>
    <rPh sb="0" eb="2">
      <t>ドボク</t>
    </rPh>
    <rPh sb="2" eb="4">
      <t>セコウ</t>
    </rPh>
    <rPh sb="5" eb="7">
      <t>カンリ</t>
    </rPh>
    <rPh sb="7" eb="9">
      <t>ギシ</t>
    </rPh>
    <phoneticPr fontId="4"/>
  </si>
  <si>
    <t>技術士</t>
    <rPh sb="0" eb="3">
      <t>ギジュツシ</t>
    </rPh>
    <phoneticPr fontId="4"/>
  </si>
  <si>
    <t>左官</t>
    <rPh sb="0" eb="2">
      <t>サカン</t>
    </rPh>
    <phoneticPr fontId="4"/>
  </si>
  <si>
    <t>港湾及び空港</t>
    <rPh sb="0" eb="2">
      <t>コウワン</t>
    </rPh>
    <rPh sb="2" eb="3">
      <t>オヨ</t>
    </rPh>
    <rPh sb="4" eb="6">
      <t>クウコウ</t>
    </rPh>
    <phoneticPr fontId="4"/>
  </si>
  <si>
    <t>都市計画
及び地方計画</t>
    <rPh sb="0" eb="2">
      <t>トシ</t>
    </rPh>
    <rPh sb="2" eb="4">
      <t>ケイカク</t>
    </rPh>
    <rPh sb="5" eb="6">
      <t>オヨ</t>
    </rPh>
    <rPh sb="7" eb="9">
      <t>チホウ</t>
    </rPh>
    <rPh sb="9" eb="11">
      <t>ケイカク</t>
    </rPh>
    <phoneticPr fontId="4"/>
  </si>
  <si>
    <t>土地評価</t>
    <rPh sb="0" eb="2">
      <t>トチ</t>
    </rPh>
    <rPh sb="2" eb="4">
      <t>ヒョウカ</t>
    </rPh>
    <phoneticPr fontId="4"/>
  </si>
  <si>
    <t>質量</t>
    <rPh sb="0" eb="2">
      <t>シツリョウ</t>
    </rPh>
    <phoneticPr fontId="4"/>
  </si>
  <si>
    <t>舗装工事</t>
    <rPh sb="0" eb="2">
      <t>ホソウ</t>
    </rPh>
    <rPh sb="2" eb="4">
      <t>コウジ</t>
    </rPh>
    <phoneticPr fontId="4"/>
  </si>
  <si>
    <t>ＲＣＣＭ</t>
    <phoneticPr fontId="4"/>
  </si>
  <si>
    <t>金属塗装工</t>
    <rPh sb="0" eb="2">
      <t>キンゾク</t>
    </rPh>
    <rPh sb="2" eb="4">
      <t>トソウ</t>
    </rPh>
    <rPh sb="4" eb="5">
      <t>コウ</t>
    </rPh>
    <phoneticPr fontId="4"/>
  </si>
  <si>
    <t>電力土木</t>
    <rPh sb="0" eb="2">
      <t>デンリョク</t>
    </rPh>
    <rPh sb="2" eb="4">
      <t>ドボク</t>
    </rPh>
    <phoneticPr fontId="4"/>
  </si>
  <si>
    <t>地質</t>
    <rPh sb="0" eb="2">
      <t>チシツ</t>
    </rPh>
    <phoneticPr fontId="4"/>
  </si>
  <si>
    <t>物件</t>
    <rPh sb="0" eb="1">
      <t>モノ</t>
    </rPh>
    <rPh sb="1" eb="2">
      <t>ケン</t>
    </rPh>
    <phoneticPr fontId="4"/>
  </si>
  <si>
    <t>面積</t>
    <rPh sb="0" eb="2">
      <t>メンセキ</t>
    </rPh>
    <phoneticPr fontId="4"/>
  </si>
  <si>
    <t>鋼橋上部工事</t>
    <rPh sb="0" eb="4">
      <t>コウキョウジョウブ</t>
    </rPh>
    <rPh sb="4" eb="6">
      <t>コウジ</t>
    </rPh>
    <phoneticPr fontId="4"/>
  </si>
  <si>
    <t>建築施工
管理技士</t>
    <rPh sb="0" eb="2">
      <t>ケンチク</t>
    </rPh>
    <rPh sb="2" eb="4">
      <t>セコウ</t>
    </rPh>
    <rPh sb="5" eb="7">
      <t>カンリ</t>
    </rPh>
    <rPh sb="7" eb="9">
      <t>ギシ</t>
    </rPh>
    <phoneticPr fontId="4"/>
  </si>
  <si>
    <t>地質調査技士</t>
    <rPh sb="0" eb="2">
      <t>チシツ</t>
    </rPh>
    <rPh sb="2" eb="4">
      <t>チョウサ</t>
    </rPh>
    <rPh sb="4" eb="6">
      <t>ギシ</t>
    </rPh>
    <phoneticPr fontId="4"/>
  </si>
  <si>
    <t>配管工</t>
    <rPh sb="0" eb="3">
      <t>ハイカンコウ</t>
    </rPh>
    <phoneticPr fontId="4"/>
  </si>
  <si>
    <t>道路</t>
    <rPh sb="0" eb="2">
      <t>ドウロ</t>
    </rPh>
    <phoneticPr fontId="4"/>
  </si>
  <si>
    <t>土質及び基礎</t>
    <rPh sb="0" eb="2">
      <t>ドシツ</t>
    </rPh>
    <rPh sb="2" eb="3">
      <t>オヨ</t>
    </rPh>
    <rPh sb="4" eb="6">
      <t>キソ</t>
    </rPh>
    <phoneticPr fontId="4"/>
  </si>
  <si>
    <t>機械工作物</t>
    <rPh sb="0" eb="2">
      <t>キカイ</t>
    </rPh>
    <rPh sb="2" eb="5">
      <t>コウサクブツ</t>
    </rPh>
    <phoneticPr fontId="4"/>
  </si>
  <si>
    <t>体積</t>
    <rPh sb="0" eb="2">
      <t>タイセキ</t>
    </rPh>
    <phoneticPr fontId="4"/>
  </si>
  <si>
    <t>建築工事</t>
    <rPh sb="0" eb="2">
      <t>ケンチク</t>
    </rPh>
    <rPh sb="2" eb="4">
      <t>コウジ</t>
    </rPh>
    <phoneticPr fontId="4"/>
  </si>
  <si>
    <t>環境計量士</t>
    <rPh sb="0" eb="2">
      <t>カンキョウ</t>
    </rPh>
    <rPh sb="2" eb="4">
      <t>ケイリョウ</t>
    </rPh>
    <rPh sb="4" eb="5">
      <t>シ</t>
    </rPh>
    <phoneticPr fontId="4"/>
  </si>
  <si>
    <t>ﾀｲﾙ張り工</t>
    <rPh sb="3" eb="4">
      <t>ハ</t>
    </rPh>
    <rPh sb="5" eb="6">
      <t>コウ</t>
    </rPh>
    <phoneticPr fontId="4"/>
  </si>
  <si>
    <t>鉄道</t>
    <rPh sb="0" eb="2">
      <t>テツドウ</t>
    </rPh>
    <phoneticPr fontId="4"/>
  </si>
  <si>
    <t>鋼構造及び
コンクリート</t>
    <rPh sb="0" eb="1">
      <t>コウ</t>
    </rPh>
    <rPh sb="1" eb="3">
      <t>コウゾウ</t>
    </rPh>
    <rPh sb="3" eb="4">
      <t>オヨ</t>
    </rPh>
    <phoneticPr fontId="4"/>
  </si>
  <si>
    <t>営業補償・特殊補償</t>
    <rPh sb="0" eb="2">
      <t>エイギョウ</t>
    </rPh>
    <rPh sb="2" eb="4">
      <t>ホショウ</t>
    </rPh>
    <rPh sb="5" eb="7">
      <t>トクシュ</t>
    </rPh>
    <rPh sb="7" eb="9">
      <t>ホショウ</t>
    </rPh>
    <phoneticPr fontId="4"/>
  </si>
  <si>
    <t>熱量</t>
    <rPh sb="0" eb="2">
      <t>ネツリョウ</t>
    </rPh>
    <phoneticPr fontId="4"/>
  </si>
  <si>
    <t>電気工事</t>
    <rPh sb="0" eb="2">
      <t>デンキ</t>
    </rPh>
    <rPh sb="2" eb="4">
      <t>コウジ</t>
    </rPh>
    <phoneticPr fontId="4"/>
  </si>
  <si>
    <t>電気工事
施工管理
技士</t>
    <rPh sb="0" eb="2">
      <t>デンキ</t>
    </rPh>
    <rPh sb="2" eb="4">
      <t>コウジ</t>
    </rPh>
    <rPh sb="5" eb="7">
      <t>セコウ</t>
    </rPh>
    <rPh sb="7" eb="9">
      <t>カンリ</t>
    </rPh>
    <rPh sb="10" eb="12">
      <t>ギシ</t>
    </rPh>
    <phoneticPr fontId="4"/>
  </si>
  <si>
    <t>測量士</t>
    <rPh sb="0" eb="3">
      <t>ソクリョウシ</t>
    </rPh>
    <phoneticPr fontId="4"/>
  </si>
  <si>
    <t>建築塗装工</t>
    <rPh sb="0" eb="2">
      <t>ケンチク</t>
    </rPh>
    <rPh sb="2" eb="4">
      <t>トソウ</t>
    </rPh>
    <rPh sb="4" eb="5">
      <t>コウ</t>
    </rPh>
    <phoneticPr fontId="4"/>
  </si>
  <si>
    <t>上水道及び
工業用水道</t>
    <rPh sb="0" eb="3">
      <t>ジョウスイドウ</t>
    </rPh>
    <rPh sb="3" eb="4">
      <t>オヨ</t>
    </rPh>
    <rPh sb="6" eb="8">
      <t>コウギョウ</t>
    </rPh>
    <rPh sb="8" eb="10">
      <t>ヨウスイ</t>
    </rPh>
    <rPh sb="10" eb="11">
      <t>ドウ</t>
    </rPh>
    <phoneticPr fontId="4"/>
  </si>
  <si>
    <t>トンネル</t>
    <phoneticPr fontId="4"/>
  </si>
  <si>
    <t>事業損失</t>
    <rPh sb="0" eb="2">
      <t>ジギョウ</t>
    </rPh>
    <rPh sb="2" eb="4">
      <t>ソンシツ</t>
    </rPh>
    <phoneticPr fontId="4"/>
  </si>
  <si>
    <t>濃度</t>
    <rPh sb="0" eb="2">
      <t>ノウド</t>
    </rPh>
    <phoneticPr fontId="4"/>
  </si>
  <si>
    <t>管工事</t>
    <rPh sb="0" eb="1">
      <t>カン</t>
    </rPh>
    <rPh sb="1" eb="3">
      <t>コウジ</t>
    </rPh>
    <phoneticPr fontId="4"/>
  </si>
  <si>
    <t>測量士補</t>
    <rPh sb="0" eb="3">
      <t>ソクリョウシ</t>
    </rPh>
    <rPh sb="3" eb="4">
      <t>ホ</t>
    </rPh>
    <phoneticPr fontId="4"/>
  </si>
  <si>
    <t>ブロック
建築工</t>
    <rPh sb="5" eb="7">
      <t>ケンチク</t>
    </rPh>
    <rPh sb="7" eb="8">
      <t>コウ</t>
    </rPh>
    <phoneticPr fontId="4"/>
  </si>
  <si>
    <t>下水道</t>
    <rPh sb="0" eb="3">
      <t>ゲスイドウ</t>
    </rPh>
    <phoneticPr fontId="4"/>
  </si>
  <si>
    <t>施工計画、施工
設備及び積算</t>
    <rPh sb="0" eb="2">
      <t>セコウ</t>
    </rPh>
    <rPh sb="2" eb="4">
      <t>ケイカク</t>
    </rPh>
    <rPh sb="5" eb="7">
      <t>セコウ</t>
    </rPh>
    <rPh sb="8" eb="10">
      <t>セツビ</t>
    </rPh>
    <rPh sb="10" eb="11">
      <t>オヨ</t>
    </rPh>
    <rPh sb="12" eb="14">
      <t>セキサン</t>
    </rPh>
    <phoneticPr fontId="4"/>
  </si>
  <si>
    <t>補償関連</t>
    <rPh sb="0" eb="2">
      <t>ホショウ</t>
    </rPh>
    <rPh sb="2" eb="4">
      <t>カンレン</t>
    </rPh>
    <phoneticPr fontId="4"/>
  </si>
  <si>
    <t>音圧レベル</t>
    <rPh sb="0" eb="2">
      <t>オンアツ</t>
    </rPh>
    <phoneticPr fontId="4"/>
  </si>
  <si>
    <t>塗装工事</t>
    <rPh sb="0" eb="2">
      <t>トソウ</t>
    </rPh>
    <rPh sb="2" eb="4">
      <t>コウジ</t>
    </rPh>
    <phoneticPr fontId="4"/>
  </si>
  <si>
    <t>管工事
施工管理
技士</t>
    <rPh sb="0" eb="1">
      <t>カン</t>
    </rPh>
    <rPh sb="1" eb="3">
      <t>コウジ</t>
    </rPh>
    <rPh sb="4" eb="6">
      <t>セコウ</t>
    </rPh>
    <rPh sb="6" eb="8">
      <t>カンリ</t>
    </rPh>
    <rPh sb="9" eb="11">
      <t>ギシ</t>
    </rPh>
    <phoneticPr fontId="4"/>
  </si>
  <si>
    <t>土地区画整理士</t>
    <rPh sb="0" eb="2">
      <t>トチ</t>
    </rPh>
    <rPh sb="2" eb="4">
      <t>クカク</t>
    </rPh>
    <rPh sb="4" eb="6">
      <t>セイリ</t>
    </rPh>
    <rPh sb="6" eb="7">
      <t>シ</t>
    </rPh>
    <phoneticPr fontId="4"/>
  </si>
  <si>
    <t>鉄工</t>
    <rPh sb="0" eb="1">
      <t>テツ</t>
    </rPh>
    <rPh sb="1" eb="2">
      <t>コウ</t>
    </rPh>
    <phoneticPr fontId="4"/>
  </si>
  <si>
    <t>農業土木</t>
    <rPh sb="0" eb="2">
      <t>ノウギョウ</t>
    </rPh>
    <rPh sb="2" eb="4">
      <t>ドボク</t>
    </rPh>
    <phoneticPr fontId="4"/>
  </si>
  <si>
    <t>建設環境</t>
    <rPh sb="0" eb="2">
      <t>ケンセツ</t>
    </rPh>
    <rPh sb="2" eb="4">
      <t>カンキョウ</t>
    </rPh>
    <phoneticPr fontId="4"/>
  </si>
  <si>
    <t>総合補償</t>
    <rPh sb="0" eb="2">
      <t>ソウゴウ</t>
    </rPh>
    <rPh sb="2" eb="4">
      <t>ホショウ</t>
    </rPh>
    <phoneticPr fontId="4"/>
  </si>
  <si>
    <t>振動加速度レベル</t>
    <rPh sb="0" eb="2">
      <t>シンドウ</t>
    </rPh>
    <rPh sb="2" eb="5">
      <t>カソクド</t>
    </rPh>
    <phoneticPr fontId="4"/>
  </si>
  <si>
    <t>道路標識設置工事</t>
    <rPh sb="0" eb="2">
      <t>ドウロ</t>
    </rPh>
    <rPh sb="2" eb="4">
      <t>ヒョウシキ</t>
    </rPh>
    <rPh sb="4" eb="6">
      <t>セッチ</t>
    </rPh>
    <rPh sb="6" eb="8">
      <t>コウジ</t>
    </rPh>
    <phoneticPr fontId="4"/>
  </si>
  <si>
    <t>不動産鑑定士</t>
    <rPh sb="0" eb="3">
      <t>フドウサン</t>
    </rPh>
    <rPh sb="3" eb="5">
      <t>カンテイ</t>
    </rPh>
    <rPh sb="5" eb="6">
      <t>シ</t>
    </rPh>
    <phoneticPr fontId="4"/>
  </si>
  <si>
    <t>鉄筋組立工</t>
    <rPh sb="0" eb="2">
      <t>テッキン</t>
    </rPh>
    <rPh sb="2" eb="4">
      <t>クミタテ</t>
    </rPh>
    <rPh sb="4" eb="5">
      <t>コウ</t>
    </rPh>
    <phoneticPr fontId="4"/>
  </si>
  <si>
    <t>森林土木</t>
    <rPh sb="0" eb="2">
      <t>シンリン</t>
    </rPh>
    <rPh sb="2" eb="4">
      <t>ドボク</t>
    </rPh>
    <phoneticPr fontId="4"/>
  </si>
  <si>
    <t>機械</t>
    <rPh sb="0" eb="2">
      <t>キカイ</t>
    </rPh>
    <phoneticPr fontId="4"/>
  </si>
  <si>
    <t>造園工事</t>
    <rPh sb="0" eb="2">
      <t>ゾウエン</t>
    </rPh>
    <rPh sb="2" eb="4">
      <t>コウジ</t>
    </rPh>
    <phoneticPr fontId="4"/>
  </si>
  <si>
    <t>造園
施工管理
技士</t>
    <rPh sb="0" eb="2">
      <t>ゾウエン</t>
    </rPh>
    <rPh sb="3" eb="5">
      <t>セコウ</t>
    </rPh>
    <rPh sb="5" eb="7">
      <t>カンリ</t>
    </rPh>
    <rPh sb="8" eb="10">
      <t>ギシ</t>
    </rPh>
    <phoneticPr fontId="4"/>
  </si>
  <si>
    <t>不動産鑑定士補</t>
    <rPh sb="0" eb="3">
      <t>フドウサン</t>
    </rPh>
    <rPh sb="3" eb="5">
      <t>カンテイ</t>
    </rPh>
    <rPh sb="5" eb="6">
      <t>シ</t>
    </rPh>
    <rPh sb="6" eb="7">
      <t>ホ</t>
    </rPh>
    <phoneticPr fontId="4"/>
  </si>
  <si>
    <t>建具工</t>
    <rPh sb="0" eb="2">
      <t>タテグ</t>
    </rPh>
    <rPh sb="2" eb="3">
      <t>コウ</t>
    </rPh>
    <phoneticPr fontId="4"/>
  </si>
  <si>
    <t>水産土木</t>
    <rPh sb="0" eb="2">
      <t>スイサン</t>
    </rPh>
    <rPh sb="2" eb="4">
      <t>ドボク</t>
    </rPh>
    <phoneticPr fontId="4"/>
  </si>
  <si>
    <r>
      <t>電気</t>
    </r>
    <r>
      <rPr>
        <sz val="9"/>
        <rFont val="ＭＳ Ｐゴシック"/>
        <family val="3"/>
        <charset val="128"/>
      </rPr>
      <t>電子</t>
    </r>
    <rPh sb="0" eb="2">
      <t>デンキ</t>
    </rPh>
    <rPh sb="2" eb="4">
      <t>デンシ</t>
    </rPh>
    <phoneticPr fontId="4"/>
  </si>
  <si>
    <r>
      <rPr>
        <b/>
        <sz val="9"/>
        <rFont val="ＭＳ Ｐゴシック"/>
        <family val="3"/>
        <charset val="128"/>
      </rPr>
      <t>22　</t>
    </r>
    <r>
      <rPr>
        <sz val="9"/>
        <rFont val="ＭＳ Ｐゴシック"/>
        <family val="3"/>
        <charset val="128"/>
      </rPr>
      <t>技術・社会的要素</t>
    </r>
    <rPh sb="3" eb="5">
      <t>ギジュツ</t>
    </rPh>
    <rPh sb="6" eb="9">
      <t>シャカイテキ</t>
    </rPh>
    <rPh sb="9" eb="11">
      <t>ヨウソ</t>
    </rPh>
    <phoneticPr fontId="4"/>
  </si>
  <si>
    <t>機械器具設置工事</t>
    <rPh sb="0" eb="2">
      <t>キカイ</t>
    </rPh>
    <rPh sb="2" eb="4">
      <t>キグ</t>
    </rPh>
    <rPh sb="4" eb="6">
      <t>セッチ</t>
    </rPh>
    <rPh sb="6" eb="8">
      <t>コウジ</t>
    </rPh>
    <phoneticPr fontId="4"/>
  </si>
  <si>
    <t>土地家屋調査士</t>
    <rPh sb="0" eb="2">
      <t>トチ</t>
    </rPh>
    <rPh sb="2" eb="4">
      <t>カオク</t>
    </rPh>
    <rPh sb="4" eb="6">
      <t>チョウサ</t>
    </rPh>
    <rPh sb="6" eb="7">
      <t>シ</t>
    </rPh>
    <phoneticPr fontId="4"/>
  </si>
  <si>
    <t>工事
担任者</t>
    <rPh sb="0" eb="2">
      <t>コウジ</t>
    </rPh>
    <rPh sb="3" eb="5">
      <t>タンニン</t>
    </rPh>
    <rPh sb="5" eb="6">
      <t>モノ</t>
    </rPh>
    <phoneticPr fontId="4"/>
  </si>
  <si>
    <t>ＡＩ・DD
総合種</t>
    <rPh sb="6" eb="8">
      <t>ソウゴウ</t>
    </rPh>
    <rPh sb="8" eb="9">
      <t>シュ</t>
    </rPh>
    <phoneticPr fontId="4"/>
  </si>
  <si>
    <t>廃棄物</t>
    <rPh sb="0" eb="3">
      <t>ハイキブツ</t>
    </rPh>
    <phoneticPr fontId="4"/>
  </si>
  <si>
    <t>季節労働者通年雇用</t>
    <rPh sb="0" eb="2">
      <t>キセツ</t>
    </rPh>
    <rPh sb="2" eb="5">
      <t>ロウドウシャ</t>
    </rPh>
    <rPh sb="5" eb="7">
      <t>ツウネン</t>
    </rPh>
    <rPh sb="7" eb="9">
      <t>コヨウ</t>
    </rPh>
    <phoneticPr fontId="4"/>
  </si>
  <si>
    <t>建設産業の普及啓発</t>
    <rPh sb="0" eb="2">
      <t>ケンセツ</t>
    </rPh>
    <rPh sb="2" eb="4">
      <t>サンギョウ</t>
    </rPh>
    <rPh sb="5" eb="7">
      <t>フキュウ</t>
    </rPh>
    <rPh sb="7" eb="9">
      <t>ケイハツ</t>
    </rPh>
    <phoneticPr fontId="4"/>
  </si>
  <si>
    <t>道路清掃</t>
    <rPh sb="0" eb="2">
      <t>ドウロ</t>
    </rPh>
    <rPh sb="2" eb="4">
      <t>セイソウ</t>
    </rPh>
    <phoneticPr fontId="4"/>
  </si>
  <si>
    <t>建築士</t>
    <rPh sb="0" eb="3">
      <t>ケンチクシ</t>
    </rPh>
    <phoneticPr fontId="4"/>
  </si>
  <si>
    <t>監理技術者資格者証保有者</t>
    <rPh sb="0" eb="2">
      <t>カンリ</t>
    </rPh>
    <rPh sb="2" eb="5">
      <t>ギジュツシャ</t>
    </rPh>
    <rPh sb="5" eb="8">
      <t>シカクシャ</t>
    </rPh>
    <rPh sb="8" eb="9">
      <t>ショウ</t>
    </rPh>
    <rPh sb="9" eb="12">
      <t>ホユウシャ</t>
    </rPh>
    <phoneticPr fontId="4"/>
  </si>
  <si>
    <t>土木</t>
    <rPh sb="0" eb="2">
      <t>ドボク</t>
    </rPh>
    <phoneticPr fontId="4"/>
  </si>
  <si>
    <t>ＡＩ種</t>
    <rPh sb="2" eb="3">
      <t>シュ</t>
    </rPh>
    <phoneticPr fontId="4"/>
  </si>
  <si>
    <t>地域貢献活動等</t>
    <rPh sb="0" eb="2">
      <t>チイキ</t>
    </rPh>
    <rPh sb="2" eb="4">
      <t>コウケン</t>
    </rPh>
    <rPh sb="4" eb="6">
      <t>カツドウ</t>
    </rPh>
    <rPh sb="6" eb="7">
      <t>トウ</t>
    </rPh>
    <phoneticPr fontId="4"/>
  </si>
  <si>
    <t>土木設計</t>
    <rPh sb="0" eb="2">
      <t>ドボク</t>
    </rPh>
    <rPh sb="2" eb="4">
      <t>セッケイ</t>
    </rPh>
    <phoneticPr fontId="4"/>
  </si>
  <si>
    <t>構造
設計</t>
    <rPh sb="0" eb="2">
      <t>コウゾウ</t>
    </rPh>
    <rPh sb="3" eb="5">
      <t>セッケイ</t>
    </rPh>
    <phoneticPr fontId="4"/>
  </si>
  <si>
    <t>鋼構造物</t>
    <rPh sb="0" eb="1">
      <t>コウ</t>
    </rPh>
    <rPh sb="1" eb="4">
      <t>コウゾウブツ</t>
    </rPh>
    <phoneticPr fontId="4"/>
  </si>
  <si>
    <t>DD種</t>
    <rPh sb="2" eb="3">
      <t>シュ</t>
    </rPh>
    <phoneticPr fontId="4"/>
  </si>
  <si>
    <r>
      <rPr>
        <b/>
        <sz val="9"/>
        <rFont val="ＭＳ Ｐゴシック"/>
        <family val="3"/>
        <charset val="128"/>
      </rPr>
      <t>25</t>
    </r>
    <r>
      <rPr>
        <sz val="9"/>
        <rFont val="ＭＳ Ｐゴシック"/>
        <family val="3"/>
        <charset val="128"/>
      </rPr>
      <t>　社会保険等の加入状況</t>
    </r>
    <rPh sb="3" eb="5">
      <t>シャカイ</t>
    </rPh>
    <rPh sb="5" eb="7">
      <t>ホケン</t>
    </rPh>
    <rPh sb="7" eb="8">
      <t>トウ</t>
    </rPh>
    <rPh sb="9" eb="11">
      <t>カニュウ</t>
    </rPh>
    <rPh sb="11" eb="13">
      <t>ジョウキョウ</t>
    </rPh>
    <phoneticPr fontId="4"/>
  </si>
  <si>
    <t>測量</t>
    <rPh sb="0" eb="2">
      <t>ソクリョウ</t>
    </rPh>
    <phoneticPr fontId="4"/>
  </si>
  <si>
    <t>設備
設計</t>
    <rPh sb="0" eb="2">
      <t>セツビ</t>
    </rPh>
    <rPh sb="3" eb="5">
      <t>セッケイ</t>
    </rPh>
    <phoneticPr fontId="4"/>
  </si>
  <si>
    <t>舗装</t>
    <rPh sb="0" eb="2">
      <t>ホソウ</t>
    </rPh>
    <phoneticPr fontId="4"/>
  </si>
  <si>
    <t>舗装
施工管理
技術者</t>
    <rPh sb="0" eb="2">
      <t>ホソウ</t>
    </rPh>
    <rPh sb="3" eb="5">
      <t>セコウ</t>
    </rPh>
    <rPh sb="4" eb="5">
      <t>コウ</t>
    </rPh>
    <rPh sb="5" eb="7">
      <t>カンリ</t>
    </rPh>
    <rPh sb="8" eb="11">
      <t>ギジュツシャ</t>
    </rPh>
    <phoneticPr fontId="4"/>
  </si>
  <si>
    <t>保　険　種　別</t>
    <rPh sb="0" eb="1">
      <t>タモツ</t>
    </rPh>
    <rPh sb="2" eb="3">
      <t>ケン</t>
    </rPh>
    <rPh sb="4" eb="5">
      <t>シュ</t>
    </rPh>
    <rPh sb="6" eb="7">
      <t>ベツ</t>
    </rPh>
    <phoneticPr fontId="4"/>
  </si>
  <si>
    <t>加入</t>
    <rPh sb="0" eb="2">
      <t>カニュウ</t>
    </rPh>
    <phoneticPr fontId="4"/>
  </si>
  <si>
    <t>除外</t>
    <rPh sb="0" eb="2">
      <t>ジョガイ</t>
    </rPh>
    <phoneticPr fontId="4"/>
  </si>
  <si>
    <t>エコアクション２１・ＨＥＳ</t>
    <phoneticPr fontId="4"/>
  </si>
  <si>
    <t>地質調査</t>
    <rPh sb="0" eb="2">
      <t>チシツ</t>
    </rPh>
    <rPh sb="2" eb="4">
      <t>チョウサ</t>
    </rPh>
    <phoneticPr fontId="4"/>
  </si>
  <si>
    <t>建築</t>
    <rPh sb="0" eb="2">
      <t>ケンチク</t>
    </rPh>
    <phoneticPr fontId="4"/>
  </si>
  <si>
    <t>健　　康　　保　　険</t>
    <rPh sb="0" eb="1">
      <t>ケン</t>
    </rPh>
    <rPh sb="3" eb="4">
      <t>ヤスシ</t>
    </rPh>
    <rPh sb="6" eb="7">
      <t>タモツ</t>
    </rPh>
    <rPh sb="9" eb="10">
      <t>ケン</t>
    </rPh>
    <phoneticPr fontId="4"/>
  </si>
  <si>
    <t>災害協定締結</t>
    <rPh sb="0" eb="2">
      <t>サイガイ</t>
    </rPh>
    <rPh sb="2" eb="4">
      <t>キョウテイ</t>
    </rPh>
    <rPh sb="4" eb="6">
      <t>テイケツ</t>
    </rPh>
    <phoneticPr fontId="4"/>
  </si>
  <si>
    <t>技術資料作成</t>
    <rPh sb="0" eb="2">
      <t>ギジュツ</t>
    </rPh>
    <rPh sb="2" eb="4">
      <t>シリョウ</t>
    </rPh>
    <rPh sb="4" eb="6">
      <t>サクセイ</t>
    </rPh>
    <phoneticPr fontId="4"/>
  </si>
  <si>
    <t>木造</t>
    <rPh sb="0" eb="2">
      <t>モクゾウ</t>
    </rPh>
    <phoneticPr fontId="4"/>
  </si>
  <si>
    <t>電気</t>
    <rPh sb="0" eb="2">
      <t>デンキ</t>
    </rPh>
    <phoneticPr fontId="4"/>
  </si>
  <si>
    <t>公共工事
品質確保
技術者</t>
    <rPh sb="0" eb="2">
      <t>コウキョウ</t>
    </rPh>
    <rPh sb="2" eb="4">
      <t>コウジ</t>
    </rPh>
    <rPh sb="5" eb="7">
      <t>ヒンシツ</t>
    </rPh>
    <rPh sb="7" eb="9">
      <t>カクホ</t>
    </rPh>
    <rPh sb="10" eb="12">
      <t>ギジュツ</t>
    </rPh>
    <rPh sb="12" eb="13">
      <t>シャ</t>
    </rPh>
    <phoneticPr fontId="4"/>
  </si>
  <si>
    <t>Ⅰ</t>
    <phoneticPr fontId="4"/>
  </si>
  <si>
    <t>厚　　生　　年　　金</t>
    <rPh sb="0" eb="1">
      <t>コウ</t>
    </rPh>
    <rPh sb="3" eb="4">
      <t>セイ</t>
    </rPh>
    <rPh sb="6" eb="7">
      <t>トシ</t>
    </rPh>
    <rPh sb="9" eb="10">
      <t>キン</t>
    </rPh>
    <phoneticPr fontId="4"/>
  </si>
  <si>
    <t>災害時の対応</t>
    <rPh sb="0" eb="3">
      <t>サイガイジ</t>
    </rPh>
    <rPh sb="4" eb="6">
      <t>タイオウ</t>
    </rPh>
    <phoneticPr fontId="4"/>
  </si>
  <si>
    <t>建築設計</t>
    <rPh sb="0" eb="2">
      <t>ケンチク</t>
    </rPh>
    <rPh sb="2" eb="4">
      <t>セッケイ</t>
    </rPh>
    <phoneticPr fontId="4"/>
  </si>
  <si>
    <t>Ⅱ</t>
    <phoneticPr fontId="4"/>
  </si>
  <si>
    <t>雇　　用　　保　　険</t>
    <rPh sb="0" eb="1">
      <t>ヤトイ</t>
    </rPh>
    <rPh sb="3" eb="4">
      <t>ヨウ</t>
    </rPh>
    <rPh sb="6" eb="7">
      <t>タモツ</t>
    </rPh>
    <rPh sb="9" eb="10">
      <t>ケン</t>
    </rPh>
    <phoneticPr fontId="4"/>
  </si>
  <si>
    <t>担い手の確保</t>
    <rPh sb="0" eb="1">
      <t>ニナ</t>
    </rPh>
    <rPh sb="2" eb="3">
      <t>テ</t>
    </rPh>
    <rPh sb="4" eb="6">
      <t>カクホ</t>
    </rPh>
    <phoneticPr fontId="4"/>
  </si>
  <si>
    <t>実人数</t>
    <rPh sb="0" eb="1">
      <t>ジツ</t>
    </rPh>
    <rPh sb="1" eb="3">
      <t>ニンズウ</t>
    </rPh>
    <phoneticPr fontId="4"/>
  </si>
  <si>
    <t>技術者の育成</t>
    <rPh sb="0" eb="3">
      <t>ギジュツシャ</t>
    </rPh>
    <rPh sb="4" eb="6">
      <t>イクセイ</t>
    </rPh>
    <phoneticPr fontId="4"/>
  </si>
  <si>
    <t>23</t>
    <phoneticPr fontId="4"/>
  </si>
  <si>
    <t>合併（事業譲渡）に関する届出書提出の有無</t>
    <rPh sb="0" eb="2">
      <t>ガッペイ</t>
    </rPh>
    <rPh sb="3" eb="5">
      <t>ジギョウ</t>
    </rPh>
    <rPh sb="5" eb="7">
      <t>ジョウト</t>
    </rPh>
    <rPh sb="9" eb="10">
      <t>カン</t>
    </rPh>
    <rPh sb="12" eb="13">
      <t>トド</t>
    </rPh>
    <rPh sb="13" eb="14">
      <t>デ</t>
    </rPh>
    <rPh sb="14" eb="15">
      <t>ショ</t>
    </rPh>
    <rPh sb="15" eb="17">
      <t>テイシュツ</t>
    </rPh>
    <rPh sb="18" eb="20">
      <t>ウム</t>
    </rPh>
    <phoneticPr fontId="4"/>
  </si>
  <si>
    <t>合併等年月日</t>
    <rPh sb="0" eb="2">
      <t>ガッペイ</t>
    </rPh>
    <rPh sb="2" eb="3">
      <t>トウ</t>
    </rPh>
    <rPh sb="3" eb="6">
      <t>ネンガッピ</t>
    </rPh>
    <phoneticPr fontId="4"/>
  </si>
  <si>
    <t>24</t>
    <phoneticPr fontId="4"/>
  </si>
  <si>
    <t>最上位等級の区分に関する申出書提出の有無</t>
    <rPh sb="0" eb="3">
      <t>サイジョウイ</t>
    </rPh>
    <rPh sb="3" eb="5">
      <t>トウキュウ</t>
    </rPh>
    <rPh sb="6" eb="8">
      <t>クブン</t>
    </rPh>
    <rPh sb="9" eb="10">
      <t>カン</t>
    </rPh>
    <rPh sb="12" eb="15">
      <t>モウシデショ</t>
    </rPh>
    <rPh sb="15" eb="17">
      <t>テイシュツ</t>
    </rPh>
    <rPh sb="18" eb="20">
      <t>ウム</t>
    </rPh>
    <phoneticPr fontId="4"/>
  </si>
  <si>
    <t>提出年月日</t>
    <rPh sb="0" eb="2">
      <t>テイシュツ</t>
    </rPh>
    <rPh sb="2" eb="5">
      <t>ネンガッピ</t>
    </rPh>
    <phoneticPr fontId="4"/>
  </si>
  <si>
    <t>（対象者のみ）</t>
    <rPh sb="1" eb="4">
      <t>タイショウシャ</t>
    </rPh>
    <phoneticPr fontId="4"/>
  </si>
  <si>
    <t>日</t>
    <rPh sb="0" eb="1">
      <t>ヒ</t>
    </rPh>
    <phoneticPr fontId="4"/>
  </si>
  <si>
    <r>
      <rPr>
        <b/>
        <sz val="11"/>
        <rFont val="ＭＳ Ｐゴシック"/>
        <family val="3"/>
        <charset val="128"/>
      </rPr>
      <t>26 ※</t>
    </r>
    <r>
      <rPr>
        <sz val="11"/>
        <rFont val="ＭＳ Ｐゴシック"/>
        <family val="3"/>
        <charset val="128"/>
      </rPr>
      <t xml:space="preserve">
受付</t>
    </r>
    <rPh sb="5" eb="7">
      <t>ウケツケ</t>
    </rPh>
    <phoneticPr fontId="4"/>
  </si>
  <si>
    <t>年月日</t>
    <rPh sb="0" eb="3">
      <t>ネンガッピ</t>
    </rPh>
    <phoneticPr fontId="4"/>
  </si>
  <si>
    <t>所　属</t>
    <rPh sb="0" eb="1">
      <t>トコロ</t>
    </rPh>
    <rPh sb="2" eb="3">
      <t>ゾク</t>
    </rPh>
    <phoneticPr fontId="4"/>
  </si>
  <si>
    <t>番　号</t>
    <rPh sb="0" eb="1">
      <t>バン</t>
    </rPh>
    <rPh sb="2" eb="3">
      <t>ゴウ</t>
    </rPh>
    <phoneticPr fontId="4"/>
  </si>
  <si>
    <t>職氏名</t>
    <rPh sb="0" eb="1">
      <t>ショク</t>
    </rPh>
    <rPh sb="1" eb="3">
      <t>シメイ</t>
    </rPh>
    <phoneticPr fontId="4"/>
  </si>
  <si>
    <t>印</t>
    <rPh sb="0" eb="1">
      <t>イン</t>
    </rPh>
    <phoneticPr fontId="4"/>
  </si>
  <si>
    <t>ン</t>
    <phoneticPr fontId="4"/>
  </si>
  <si>
    <t>セ</t>
    <phoneticPr fontId="4"/>
  </si>
  <si>
    <t>ドウチョウ　タロウ</t>
    <phoneticPr fontId="4"/>
  </si>
  <si>
    <t>赤</t>
    <rPh sb="0" eb="1">
      <t>アカ</t>
    </rPh>
    <phoneticPr fontId="4"/>
  </si>
  <si>
    <t>設</t>
    <rPh sb="0" eb="1">
      <t>セツ</t>
    </rPh>
    <phoneticPr fontId="4"/>
  </si>
  <si>
    <t>株</t>
    <rPh sb="0" eb="1">
      <t>カブ</t>
    </rPh>
    <phoneticPr fontId="4"/>
  </si>
  <si>
    <t/>
  </si>
  <si>
    <t>代</t>
    <rPh sb="0" eb="1">
      <t>ダイ</t>
    </rPh>
    <phoneticPr fontId="4"/>
  </si>
  <si>
    <t>表</t>
    <rPh sb="0" eb="1">
      <t>オモテ</t>
    </rPh>
    <phoneticPr fontId="4"/>
  </si>
  <si>
    <t>取</t>
    <rPh sb="0" eb="1">
      <t>ト</t>
    </rPh>
    <phoneticPr fontId="4"/>
  </si>
  <si>
    <t>締</t>
    <rPh sb="0" eb="1">
      <t>シ</t>
    </rPh>
    <phoneticPr fontId="4"/>
  </si>
  <si>
    <t>役</t>
    <rPh sb="0" eb="1">
      <t>ヤク</t>
    </rPh>
    <phoneticPr fontId="4"/>
  </si>
  <si>
    <t>道</t>
    <rPh sb="0" eb="1">
      <t>ミチ</t>
    </rPh>
    <phoneticPr fontId="4"/>
  </si>
  <si>
    <t>庁</t>
    <rPh sb="0" eb="1">
      <t>チョウ</t>
    </rPh>
    <phoneticPr fontId="4"/>
  </si>
  <si>
    <t>太</t>
    <rPh sb="0" eb="1">
      <t>ブト</t>
    </rPh>
    <phoneticPr fontId="4"/>
  </si>
  <si>
    <t>郎</t>
    <rPh sb="0" eb="1">
      <t>ロウ</t>
    </rPh>
    <phoneticPr fontId="4"/>
  </si>
  <si>
    <t>札</t>
    <rPh sb="0" eb="1">
      <t>サツ</t>
    </rPh>
    <phoneticPr fontId="4"/>
  </si>
  <si>
    <t>幌</t>
    <rPh sb="0" eb="1">
      <t>ホロ</t>
    </rPh>
    <phoneticPr fontId="4"/>
  </si>
  <si>
    <t>市</t>
    <rPh sb="0" eb="1">
      <t>シ</t>
    </rPh>
    <phoneticPr fontId="4"/>
  </si>
  <si>
    <t>中</t>
    <rPh sb="0" eb="1">
      <t>ナカ</t>
    </rPh>
    <phoneticPr fontId="4"/>
  </si>
  <si>
    <t>央</t>
    <rPh sb="0" eb="1">
      <t>オウ</t>
    </rPh>
    <phoneticPr fontId="4"/>
  </si>
  <si>
    <t>区</t>
    <rPh sb="0" eb="1">
      <t>ク</t>
    </rPh>
    <phoneticPr fontId="4"/>
  </si>
  <si>
    <t>北</t>
    <rPh sb="0" eb="1">
      <t>キタ</t>
    </rPh>
    <phoneticPr fontId="4"/>
  </si>
  <si>
    <t>条</t>
    <rPh sb="0" eb="1">
      <t>ジョウ</t>
    </rPh>
    <phoneticPr fontId="4"/>
  </si>
  <si>
    <t>西</t>
    <rPh sb="0" eb="1">
      <t>ニシ</t>
    </rPh>
    <phoneticPr fontId="4"/>
  </si>
  <si>
    <t>丁</t>
    <rPh sb="0" eb="1">
      <t>チョウ</t>
    </rPh>
    <phoneticPr fontId="4"/>
  </si>
  <si>
    <t>目</t>
    <rPh sb="0" eb="1">
      <t>メ</t>
    </rPh>
    <phoneticPr fontId="4"/>
  </si>
  <si>
    <t>０</t>
    <phoneticPr fontId="4"/>
  </si>
  <si>
    <t>６</t>
    <phoneticPr fontId="4"/>
  </si>
  <si>
    <t>１</t>
    <phoneticPr fontId="4"/>
  </si>
  <si>
    <t>旭</t>
    <rPh sb="0" eb="1">
      <t>アサヒ</t>
    </rPh>
    <phoneticPr fontId="4"/>
  </si>
  <si>
    <t>川</t>
    <rPh sb="0" eb="1">
      <t>カワ</t>
    </rPh>
    <phoneticPr fontId="4"/>
  </si>
  <si>
    <t>支</t>
    <rPh sb="0" eb="1">
      <t>シ</t>
    </rPh>
    <phoneticPr fontId="4"/>
  </si>
  <si>
    <t>店</t>
    <rPh sb="0" eb="1">
      <t>テン</t>
    </rPh>
    <phoneticPr fontId="4"/>
  </si>
  <si>
    <t>＊</t>
    <phoneticPr fontId="4"/>
  </si>
  <si>
    <t>函</t>
    <rPh sb="0" eb="1">
      <t>ハコ</t>
    </rPh>
    <phoneticPr fontId="4"/>
  </si>
  <si>
    <t>館</t>
    <rPh sb="0" eb="1">
      <t>カン</t>
    </rPh>
    <phoneticPr fontId="4"/>
  </si>
  <si>
    <t>昭</t>
    <rPh sb="0" eb="1">
      <t>ショウ</t>
    </rPh>
    <phoneticPr fontId="4"/>
  </si>
  <si>
    <t>和</t>
    <rPh sb="0" eb="1">
      <t>ワ</t>
    </rPh>
    <phoneticPr fontId="4"/>
  </si>
  <si>
    <t>４</t>
    <phoneticPr fontId="4"/>
  </si>
  <si>
    <t>東</t>
    <rPh sb="0" eb="1">
      <t>トウ</t>
    </rPh>
    <phoneticPr fontId="4"/>
  </si>
  <si>
    <t>営</t>
    <rPh sb="0" eb="1">
      <t>エイ</t>
    </rPh>
    <phoneticPr fontId="4"/>
  </si>
  <si>
    <t>業</t>
    <rPh sb="0" eb="1">
      <t>ギョウ</t>
    </rPh>
    <phoneticPr fontId="4"/>
  </si>
  <si>
    <t>釧</t>
    <rPh sb="0" eb="1">
      <t>セン</t>
    </rPh>
    <phoneticPr fontId="4"/>
  </si>
  <si>
    <t>路</t>
    <rPh sb="0" eb="1">
      <t>ロ</t>
    </rPh>
    <phoneticPr fontId="4"/>
  </si>
  <si>
    <t>町</t>
    <rPh sb="0" eb="1">
      <t>チョウ</t>
    </rPh>
    <phoneticPr fontId="4"/>
  </si>
  <si>
    <t>別</t>
    <rPh sb="0" eb="1">
      <t>ベツ</t>
    </rPh>
    <phoneticPr fontId="4"/>
  </si>
  <si>
    <t>保</t>
    <rPh sb="0" eb="1">
      <t>ホ</t>
    </rPh>
    <phoneticPr fontId="4"/>
  </si>
  <si>
    <t>８</t>
    <phoneticPr fontId="4"/>
  </si>
  <si>
    <t>広</t>
    <rPh sb="0" eb="1">
      <t>ヒロ</t>
    </rPh>
    <phoneticPr fontId="4"/>
  </si>
  <si>
    <t>島</t>
    <rPh sb="0" eb="1">
      <t>シマ</t>
    </rPh>
    <phoneticPr fontId="4"/>
  </si>
  <si>
    <t>里</t>
    <rPh sb="0" eb="1">
      <t>サト</t>
    </rPh>
    <phoneticPr fontId="4"/>
  </si>
  <si>
    <t>見</t>
    <rPh sb="0" eb="1">
      <t>ミ</t>
    </rPh>
    <phoneticPr fontId="4"/>
  </si>
  <si>
    <t>町</t>
    <rPh sb="0" eb="1">
      <t>マチ</t>
    </rPh>
    <phoneticPr fontId="4"/>
  </si>
  <si>
    <t>地</t>
    <rPh sb="0" eb="1">
      <t>チ</t>
    </rPh>
    <phoneticPr fontId="4"/>
  </si>
  <si>
    <t>７</t>
    <phoneticPr fontId="4"/>
  </si>
  <si>
    <t>七</t>
    <rPh sb="0" eb="1">
      <t>シチ</t>
    </rPh>
    <phoneticPr fontId="4"/>
  </si>
  <si>
    <t>飯</t>
    <rPh sb="0" eb="1">
      <t>メシ</t>
    </rPh>
    <phoneticPr fontId="4"/>
  </si>
  <si>
    <t>字</t>
    <rPh sb="0" eb="1">
      <t>アザ</t>
    </rPh>
    <phoneticPr fontId="4"/>
  </si>
  <si>
    <t>大</t>
    <rPh sb="0" eb="1">
      <t>オオ</t>
    </rPh>
    <phoneticPr fontId="4"/>
  </si>
  <si>
    <t>３</t>
    <phoneticPr fontId="4"/>
  </si>
  <si>
    <t>５</t>
    <phoneticPr fontId="4"/>
  </si>
  <si>
    <t>愛</t>
    <rPh sb="0" eb="1">
      <t>アイ</t>
    </rPh>
    <phoneticPr fontId="4"/>
  </si>
  <si>
    <t>知</t>
    <rPh sb="0" eb="1">
      <t>チ</t>
    </rPh>
    <phoneticPr fontId="4"/>
  </si>
  <si>
    <t>特</t>
  </si>
  <si>
    <t>２</t>
    <phoneticPr fontId="4"/>
  </si>
  <si>
    <t>補</t>
    <rPh sb="0" eb="1">
      <t>ホ</t>
    </rPh>
    <phoneticPr fontId="4"/>
  </si>
  <si>
    <t>ア</t>
    <phoneticPr fontId="4"/>
  </si>
  <si>
    <t>カ</t>
    <phoneticPr fontId="4"/>
  </si>
  <si>
    <t>レ</t>
    <phoneticPr fontId="4"/>
  </si>
  <si>
    <t>ケ</t>
    <phoneticPr fontId="4"/>
  </si>
  <si>
    <t>ツ</t>
    <phoneticPr fontId="4"/>
  </si>
  <si>
    <t>れ</t>
    <phoneticPr fontId="4"/>
  </si>
  <si>
    <t>ん</t>
    <phoneticPr fontId="4"/>
  </si>
  <si>
    <t>が</t>
    <phoneticPr fontId="4"/>
  </si>
  <si>
    <t>（</t>
    <phoneticPr fontId="4"/>
  </si>
  <si>
    <t>）</t>
    <phoneticPr fontId="4"/>
  </si>
  <si>
    <t>ﾌﾟﾗｳ・ﾊﾞﾝﾌﾞﾚｰｶ</t>
    <phoneticPr fontId="4"/>
  </si>
  <si>
    <t>コード表</t>
    <rPh sb="3" eb="4">
      <t>ヒョウ</t>
    </rPh>
    <phoneticPr fontId="4"/>
  </si>
  <si>
    <t>付票</t>
    <rPh sb="0" eb="2">
      <t>フヒョウ</t>
    </rPh>
    <phoneticPr fontId="4"/>
  </si>
  <si>
    <t>作業列</t>
    <rPh sb="0" eb="2">
      <t>サギョウ</t>
    </rPh>
    <rPh sb="2" eb="3">
      <t>レツ</t>
    </rPh>
    <phoneticPr fontId="4"/>
  </si>
  <si>
    <t>08 主たる営業所（左5桁）</t>
    <rPh sb="3" eb="4">
      <t>シュ</t>
    </rPh>
    <rPh sb="6" eb="8">
      <t>エイギョウ</t>
    </rPh>
    <rPh sb="8" eb="9">
      <t>ショ</t>
    </rPh>
    <rPh sb="10" eb="11">
      <t>ヒダリ</t>
    </rPh>
    <rPh sb="12" eb="13">
      <t>ケタ</t>
    </rPh>
    <phoneticPr fontId="4"/>
  </si>
  <si>
    <t>市町村名</t>
    <rPh sb="0" eb="3">
      <t>シチョウソン</t>
    </rPh>
    <rPh sb="3" eb="4">
      <t>メイ</t>
    </rPh>
    <phoneticPr fontId="4"/>
  </si>
  <si>
    <t>左３桁</t>
    <rPh sb="0" eb="1">
      <t>ヒダリ</t>
    </rPh>
    <rPh sb="2" eb="3">
      <t>ケタ</t>
    </rPh>
    <phoneticPr fontId="4"/>
  </si>
  <si>
    <t>振興局</t>
    <rPh sb="0" eb="2">
      <t>シンコウ</t>
    </rPh>
    <rPh sb="2" eb="3">
      <t>キョク</t>
    </rPh>
    <phoneticPr fontId="4"/>
  </si>
  <si>
    <t>部署ｺｰﾄﾞ</t>
    <rPh sb="0" eb="2">
      <t>ブショ</t>
    </rPh>
    <phoneticPr fontId="4"/>
  </si>
  <si>
    <t>市町村ｺｰﾄﾞ</t>
    <rPh sb="0" eb="3">
      <t>シチョウソン</t>
    </rPh>
    <phoneticPr fontId="4"/>
  </si>
  <si>
    <t>→</t>
    <phoneticPr fontId="4"/>
  </si>
  <si>
    <t>→</t>
    <phoneticPr fontId="4"/>
  </si>
  <si>
    <t>札幌市</t>
  </si>
  <si>
    <t>001</t>
    <phoneticPr fontId="4"/>
  </si>
  <si>
    <t>江別市</t>
  </si>
  <si>
    <t>017</t>
    <phoneticPr fontId="4"/>
  </si>
  <si>
    <t>千歳市</t>
    <phoneticPr fontId="4"/>
  </si>
  <si>
    <t>024</t>
    <phoneticPr fontId="4"/>
  </si>
  <si>
    <t>03 部署ｺｰﾄﾞ</t>
    <rPh sb="3" eb="5">
      <t>ブショ</t>
    </rPh>
    <phoneticPr fontId="4"/>
  </si>
  <si>
    <t>05 市町村ｺｰﾄﾞ</t>
    <rPh sb="3" eb="6">
      <t>シチョウソン</t>
    </rPh>
    <phoneticPr fontId="4"/>
  </si>
  <si>
    <t>道内・道外</t>
    <rPh sb="0" eb="2">
      <t>ドウナイ</t>
    </rPh>
    <rPh sb="3" eb="4">
      <t>ドウ</t>
    </rPh>
    <rPh sb="4" eb="5">
      <t>ガイ</t>
    </rPh>
    <phoneticPr fontId="4"/>
  </si>
  <si>
    <t>恵庭市</t>
  </si>
  <si>
    <t>031</t>
    <phoneticPr fontId="4"/>
  </si>
  <si>
    <t>←</t>
    <phoneticPr fontId="4"/>
  </si>
  <si>
    <t>←</t>
    <phoneticPr fontId="4"/>
  </si>
  <si>
    <t>北広島市</t>
  </si>
  <si>
    <t>石狩市</t>
  </si>
  <si>
    <t>当別町</t>
  </si>
  <si>
    <t>新篠津村</t>
  </si>
  <si>
    <t>13 建設業許可</t>
    <rPh sb="3" eb="6">
      <t>ケンセツギョウ</t>
    </rPh>
    <rPh sb="6" eb="8">
      <t>キョカ</t>
    </rPh>
    <phoneticPr fontId="4"/>
  </si>
  <si>
    <t>建設業許可</t>
    <rPh sb="0" eb="3">
      <t>ケンセツギョウ</t>
    </rPh>
    <rPh sb="3" eb="5">
      <t>キョカ</t>
    </rPh>
    <phoneticPr fontId="4"/>
  </si>
  <si>
    <t>該当</t>
    <rPh sb="0" eb="2">
      <t>ガイトウ</t>
    </rPh>
    <phoneticPr fontId="4"/>
  </si>
  <si>
    <t>許可区分</t>
    <rPh sb="0" eb="2">
      <t>キョカ</t>
    </rPh>
    <rPh sb="2" eb="4">
      <t>クブン</t>
    </rPh>
    <phoneticPr fontId="4"/>
  </si>
  <si>
    <t>函館市</t>
  </si>
  <si>
    <t>002</t>
    <phoneticPr fontId="4"/>
  </si>
  <si>
    <t>→</t>
    <phoneticPr fontId="4"/>
  </si>
  <si>
    <t>北斗市</t>
    <rPh sb="0" eb="1">
      <t>ホク</t>
    </rPh>
    <rPh sb="1" eb="2">
      <t>ト</t>
    </rPh>
    <rPh sb="2" eb="3">
      <t>シ</t>
    </rPh>
    <phoneticPr fontId="4"/>
  </si>
  <si>
    <t>107</t>
    <phoneticPr fontId="4"/>
  </si>
  <si>
    <t>道外</t>
    <rPh sb="0" eb="1">
      <t>ドウ</t>
    </rPh>
    <rPh sb="1" eb="2">
      <t>ガイ</t>
    </rPh>
    <phoneticPr fontId="4"/>
  </si>
  <si>
    <t>松前町</t>
  </si>
  <si>
    <t>福島町</t>
  </si>
  <si>
    <t>02 許可区分</t>
    <rPh sb="3" eb="5">
      <t>キョカ</t>
    </rPh>
    <rPh sb="5" eb="7">
      <t>クブン</t>
    </rPh>
    <phoneticPr fontId="4"/>
  </si>
  <si>
    <t>知内町</t>
  </si>
  <si>
    <t>←</t>
    <phoneticPr fontId="4"/>
  </si>
  <si>
    <t>許可なし</t>
    <rPh sb="0" eb="2">
      <t>キョカ</t>
    </rPh>
    <phoneticPr fontId="4"/>
  </si>
  <si>
    <t>建築設計のみ</t>
    <rPh sb="0" eb="2">
      <t>ケンチク</t>
    </rPh>
    <rPh sb="2" eb="4">
      <t>セッケイ</t>
    </rPh>
    <phoneticPr fontId="4"/>
  </si>
  <si>
    <t>１級事務所</t>
    <rPh sb="1" eb="2">
      <t>キュウ</t>
    </rPh>
    <rPh sb="2" eb="4">
      <t>ジム</t>
    </rPh>
    <rPh sb="4" eb="5">
      <t>ショ</t>
    </rPh>
    <phoneticPr fontId="4"/>
  </si>
  <si>
    <t>木古内町</t>
  </si>
  <si>
    <t>２級事務所</t>
    <rPh sb="1" eb="2">
      <t>キュウ</t>
    </rPh>
    <rPh sb="2" eb="4">
      <t>ジム</t>
    </rPh>
    <rPh sb="4" eb="5">
      <t>ショ</t>
    </rPh>
    <phoneticPr fontId="4"/>
  </si>
  <si>
    <t>七飯町</t>
  </si>
  <si>
    <t>登録なし</t>
    <rPh sb="0" eb="2">
      <t>トウロク</t>
    </rPh>
    <phoneticPr fontId="4"/>
  </si>
  <si>
    <t>(8)</t>
    <phoneticPr fontId="4"/>
  </si>
  <si>
    <t>鹿部町</t>
  </si>
  <si>
    <t>設計等のみ</t>
    <rPh sb="0" eb="3">
      <t>セッケイトウ</t>
    </rPh>
    <phoneticPr fontId="4"/>
  </si>
  <si>
    <t>森町</t>
  </si>
  <si>
    <t>八雲町</t>
  </si>
  <si>
    <t>長万部町</t>
  </si>
  <si>
    <t>江差町</t>
  </si>
  <si>
    <t>上ノ国町</t>
  </si>
  <si>
    <t>厚沢部町</t>
  </si>
  <si>
    <t>乙部町</t>
  </si>
  <si>
    <t>奥尻町</t>
  </si>
  <si>
    <t>今金町</t>
  </si>
  <si>
    <t>せたな町</t>
  </si>
  <si>
    <t>211</t>
    <phoneticPr fontId="4"/>
  </si>
  <si>
    <t>小樽市</t>
  </si>
  <si>
    <t>003</t>
    <phoneticPr fontId="4"/>
  </si>
  <si>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</si>
  <si>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</si>
  <si>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</si>
  <si>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</si>
  <si>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</si>
  <si>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</si>
  <si>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</si>
  <si>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</si>
  <si>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</si>
  <si>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</si>
  <si>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</si>
  <si>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</si>
  <si>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</si>
  <si>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</si>
  <si>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</si>
  <si>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</si>
  <si>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</si>
  <si>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</si>
  <si>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</si>
  <si>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夕張市</t>
  </si>
  <si>
    <t>009</t>
    <phoneticPr fontId="4"/>
  </si>
  <si>
    <t>岩見沢市</t>
  </si>
  <si>
    <t>010</t>
    <phoneticPr fontId="4"/>
  </si>
  <si>
    <t>美唄市</t>
  </si>
  <si>
    <t>015</t>
    <phoneticPr fontId="4"/>
  </si>
  <si>
    <t>芦別市</t>
  </si>
  <si>
    <t>016</t>
    <phoneticPr fontId="4"/>
  </si>
  <si>
    <t>赤平市</t>
  </si>
  <si>
    <t>018</t>
    <phoneticPr fontId="4"/>
  </si>
  <si>
    <t>三笠市</t>
  </si>
  <si>
    <t>022</t>
    <phoneticPr fontId="4"/>
  </si>
  <si>
    <t>滝川市</t>
  </si>
  <si>
    <t>025</t>
    <phoneticPr fontId="4"/>
  </si>
  <si>
    <t>砂川市</t>
  </si>
  <si>
    <t>026</t>
    <phoneticPr fontId="4"/>
  </si>
  <si>
    <t>歌志内市</t>
  </si>
  <si>
    <t>027</t>
    <phoneticPr fontId="4"/>
  </si>
  <si>
    <t>深川市</t>
  </si>
  <si>
    <t>028</t>
    <phoneticPr fontId="4"/>
  </si>
  <si>
    <t>南幌町</t>
  </si>
  <si>
    <t>奈井江町</t>
  </si>
  <si>
    <t>上砂川町</t>
  </si>
  <si>
    <t>由仁町</t>
  </si>
  <si>
    <t>長沼町</t>
  </si>
  <si>
    <t>栗山町</t>
  </si>
  <si>
    <t>月形町</t>
  </si>
  <si>
    <t>浦臼町</t>
  </si>
  <si>
    <t>新十津川町</t>
  </si>
  <si>
    <t>妹背牛町</t>
  </si>
  <si>
    <t>秩父別町</t>
  </si>
  <si>
    <t>雨竜町</t>
  </si>
  <si>
    <t>北竜町</t>
  </si>
  <si>
    <t>沼田町</t>
  </si>
  <si>
    <t>旭川市</t>
  </si>
  <si>
    <t>004</t>
    <phoneticPr fontId="4"/>
  </si>
  <si>
    <t>士別市</t>
  </si>
  <si>
    <t>020</t>
    <phoneticPr fontId="4"/>
  </si>
  <si>
    <t>名寄市</t>
  </si>
  <si>
    <t>021</t>
    <phoneticPr fontId="4"/>
  </si>
  <si>
    <t>富良野市</t>
  </si>
  <si>
    <t>029</t>
    <phoneticPr fontId="4"/>
  </si>
  <si>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</si>
  <si>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</si>
  <si>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</si>
  <si>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</si>
  <si>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</si>
  <si>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</si>
  <si>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</si>
  <si>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</si>
  <si>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</si>
  <si>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</si>
  <si>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</si>
  <si>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</si>
  <si>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</si>
  <si>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</si>
  <si>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</si>
  <si>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</si>
  <si>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</si>
  <si>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</si>
  <si>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</si>
  <si>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留萌市</t>
  </si>
  <si>
    <t>012</t>
    <phoneticPr fontId="4"/>
  </si>
  <si>
    <t>増毛町</t>
  </si>
  <si>
    <t>小平町</t>
  </si>
  <si>
    <t>苫前町</t>
  </si>
  <si>
    <t>羽幌町</t>
  </si>
  <si>
    <t>初山別村</t>
  </si>
  <si>
    <t>遠別町</t>
  </si>
  <si>
    <t>天塩町</t>
  </si>
  <si>
    <t>稚内市</t>
  </si>
  <si>
    <t>014</t>
    <phoneticPr fontId="4"/>
  </si>
  <si>
    <t>猿払村</t>
  </si>
  <si>
    <t>浜頓別町</t>
  </si>
  <si>
    <t>中頓別町</t>
  </si>
  <si>
    <t>枝幸町</t>
  </si>
  <si>
    <t>豊富町</t>
  </si>
  <si>
    <t>礼文町</t>
  </si>
  <si>
    <t>利尻町</t>
  </si>
  <si>
    <t>利尻富士町</t>
  </si>
  <si>
    <t>幌延町</t>
  </si>
  <si>
    <t>オホーツク</t>
    <phoneticPr fontId="4"/>
  </si>
  <si>
    <t>北見市</t>
  </si>
  <si>
    <t>008</t>
    <phoneticPr fontId="4"/>
  </si>
  <si>
    <t>網走市</t>
  </si>
  <si>
    <t>011</t>
    <phoneticPr fontId="4"/>
  </si>
  <si>
    <t>紋別市</t>
  </si>
  <si>
    <t>019</t>
    <phoneticPr fontId="4"/>
  </si>
  <si>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</si>
  <si>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</si>
  <si>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</si>
  <si>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</si>
  <si>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</si>
  <si>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</si>
  <si>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</si>
  <si>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</si>
  <si>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</si>
  <si>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</si>
  <si>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</si>
  <si>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</si>
  <si>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</si>
  <si>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</si>
  <si>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</si>
  <si>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室蘭市</t>
  </si>
  <si>
    <t>005</t>
    <phoneticPr fontId="4"/>
  </si>
  <si>
    <t>苫小牧市</t>
  </si>
  <si>
    <t>013</t>
    <phoneticPr fontId="4"/>
  </si>
  <si>
    <t>登別市</t>
  </si>
  <si>
    <t>030</t>
    <phoneticPr fontId="4"/>
  </si>
  <si>
    <t>伊達市</t>
  </si>
  <si>
    <t>033</t>
    <phoneticPr fontId="4"/>
  </si>
  <si>
    <t>豊浦町</t>
  </si>
  <si>
    <t>壮瞥町</t>
  </si>
  <si>
    <t>白老町</t>
  </si>
  <si>
    <t>厚真町</t>
  </si>
  <si>
    <t>洞爺湖町</t>
  </si>
  <si>
    <t>564</t>
    <phoneticPr fontId="4"/>
  </si>
  <si>
    <t>安平町</t>
  </si>
  <si>
    <t>565</t>
    <phoneticPr fontId="4"/>
  </si>
  <si>
    <t>むかわ町</t>
  </si>
  <si>
    <t>566</t>
    <phoneticPr fontId="4"/>
  </si>
  <si>
    <t>日高町</t>
  </si>
  <si>
    <t>平取町</t>
  </si>
  <si>
    <t>新冠町</t>
  </si>
  <si>
    <t>浦河町</t>
  </si>
  <si>
    <t>様似町</t>
  </si>
  <si>
    <t>えりも町</t>
  </si>
  <si>
    <t>新ひだか町</t>
  </si>
  <si>
    <t>帯広市</t>
  </si>
  <si>
    <t>007</t>
    <phoneticPr fontId="4"/>
  </si>
  <si>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</si>
  <si>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</si>
  <si>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</si>
  <si>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</si>
  <si>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</si>
  <si>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</si>
  <si>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</si>
  <si>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</si>
  <si>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</si>
  <si>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</si>
  <si>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</si>
  <si>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</si>
  <si>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</si>
  <si>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</si>
  <si>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</si>
  <si>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</si>
  <si>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</si>
  <si>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</si>
  <si>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釧路市</t>
  </si>
  <si>
    <t>006</t>
    <phoneticPr fontId="4"/>
  </si>
  <si>
    <t>釧路町</t>
  </si>
  <si>
    <t>厚岸町</t>
  </si>
  <si>
    <t>浜中町</t>
  </si>
  <si>
    <t>標茶町</t>
  </si>
  <si>
    <t>弟子屈町</t>
  </si>
  <si>
    <t>鶴居村</t>
  </si>
  <si>
    <t>白糠町</t>
  </si>
  <si>
    <t>根室市</t>
  </si>
  <si>
    <t>023</t>
    <phoneticPr fontId="4"/>
  </si>
  <si>
    <t>別海町</t>
  </si>
  <si>
    <t>中標津町</t>
  </si>
  <si>
    <t>標津町</t>
  </si>
  <si>
    <t>羅臼町</t>
  </si>
  <si>
    <t>青森県</t>
    <rPh sb="0" eb="3">
      <t>アオモリケン</t>
    </rPh>
    <phoneticPr fontId="4"/>
  </si>
  <si>
    <t>02</t>
    <phoneticPr fontId="4"/>
  </si>
  <si>
    <t>岩手県</t>
    <rPh sb="0" eb="3">
      <t>イワテケン</t>
    </rPh>
    <phoneticPr fontId="4"/>
  </si>
  <si>
    <t>03</t>
  </si>
  <si>
    <t>宮城県</t>
    <rPh sb="0" eb="3">
      <t>ミヤギケン</t>
    </rPh>
    <phoneticPr fontId="4"/>
  </si>
  <si>
    <t>04</t>
  </si>
  <si>
    <t>秋田県</t>
    <rPh sb="0" eb="3">
      <t>アキタケン</t>
    </rPh>
    <phoneticPr fontId="4"/>
  </si>
  <si>
    <t>05</t>
  </si>
  <si>
    <t>山形県</t>
    <rPh sb="0" eb="2">
      <t>ヤマガタ</t>
    </rPh>
    <rPh sb="2" eb="3">
      <t>ケン</t>
    </rPh>
    <phoneticPr fontId="4"/>
  </si>
  <si>
    <t>06</t>
  </si>
  <si>
    <t>福島県</t>
    <rPh sb="0" eb="3">
      <t>フクシマケン</t>
    </rPh>
    <phoneticPr fontId="4"/>
  </si>
  <si>
    <t>07</t>
  </si>
  <si>
    <t>茨城県</t>
    <rPh sb="0" eb="3">
      <t>イバラギケン</t>
    </rPh>
    <phoneticPr fontId="4"/>
  </si>
  <si>
    <t>08</t>
  </si>
  <si>
    <t>栃木県</t>
    <rPh sb="0" eb="3">
      <t>トチギケン</t>
    </rPh>
    <phoneticPr fontId="4"/>
  </si>
  <si>
    <t>09</t>
  </si>
  <si>
    <t>群馬県</t>
    <rPh sb="0" eb="3">
      <t>グンマケン</t>
    </rPh>
    <phoneticPr fontId="4"/>
  </si>
  <si>
    <t>10</t>
  </si>
  <si>
    <t>埼玉県</t>
    <rPh sb="0" eb="3">
      <t>サイタマケン</t>
    </rPh>
    <phoneticPr fontId="4"/>
  </si>
  <si>
    <t>11</t>
  </si>
  <si>
    <t>千葉県</t>
    <rPh sb="0" eb="3">
      <t>チバケン</t>
    </rPh>
    <phoneticPr fontId="4"/>
  </si>
  <si>
    <t>12</t>
  </si>
  <si>
    <t>東京都</t>
    <rPh sb="0" eb="3">
      <t>トウキョウト</t>
    </rPh>
    <phoneticPr fontId="4"/>
  </si>
  <si>
    <t>13</t>
  </si>
  <si>
    <t>神奈川県</t>
    <rPh sb="0" eb="4">
      <t>カナガワケン</t>
    </rPh>
    <phoneticPr fontId="4"/>
  </si>
  <si>
    <t>14</t>
  </si>
  <si>
    <t>新潟県</t>
    <rPh sb="0" eb="3">
      <t>ニイガタケン</t>
    </rPh>
    <phoneticPr fontId="4"/>
  </si>
  <si>
    <t>15</t>
  </si>
  <si>
    <t>富山県</t>
    <rPh sb="0" eb="3">
      <t>トヤマケン</t>
    </rPh>
    <phoneticPr fontId="4"/>
  </si>
  <si>
    <t>16</t>
  </si>
  <si>
    <t>石川県</t>
    <rPh sb="0" eb="3">
      <t>イシカワケン</t>
    </rPh>
    <phoneticPr fontId="4"/>
  </si>
  <si>
    <t>17</t>
  </si>
  <si>
    <t>福井県</t>
    <rPh sb="0" eb="3">
      <t>フクイケン</t>
    </rPh>
    <phoneticPr fontId="4"/>
  </si>
  <si>
    <t>18</t>
    <phoneticPr fontId="4"/>
  </si>
  <si>
    <t>山梨県</t>
    <rPh sb="0" eb="3">
      <t>ヤマナシケン</t>
    </rPh>
    <phoneticPr fontId="4"/>
  </si>
  <si>
    <t>19</t>
  </si>
  <si>
    <t>長野県</t>
    <rPh sb="0" eb="3">
      <t>ナガノケン</t>
    </rPh>
    <phoneticPr fontId="4"/>
  </si>
  <si>
    <t>20</t>
  </si>
  <si>
    <t>岐阜県</t>
    <rPh sb="0" eb="3">
      <t>ギフケン</t>
    </rPh>
    <phoneticPr fontId="4"/>
  </si>
  <si>
    <t>21</t>
  </si>
  <si>
    <t>静岡県</t>
    <rPh sb="0" eb="3">
      <t>シズオカケン</t>
    </rPh>
    <phoneticPr fontId="4"/>
  </si>
  <si>
    <t>22</t>
  </si>
  <si>
    <t>愛知県</t>
    <rPh sb="0" eb="3">
      <t>アイチケン</t>
    </rPh>
    <phoneticPr fontId="4"/>
  </si>
  <si>
    <t>23</t>
  </si>
  <si>
    <t>三重県</t>
    <rPh sb="0" eb="3">
      <t>ミエケン</t>
    </rPh>
    <phoneticPr fontId="4"/>
  </si>
  <si>
    <t>24</t>
  </si>
  <si>
    <t>滋賀県</t>
    <rPh sb="0" eb="3">
      <t>シガケン</t>
    </rPh>
    <phoneticPr fontId="4"/>
  </si>
  <si>
    <t>25</t>
    <phoneticPr fontId="4"/>
  </si>
  <si>
    <t>京都府</t>
    <rPh sb="0" eb="3">
      <t>キョウトフ</t>
    </rPh>
    <phoneticPr fontId="4"/>
  </si>
  <si>
    <t>26</t>
  </si>
  <si>
    <t>大阪府</t>
    <rPh sb="0" eb="3">
      <t>オオサカフ</t>
    </rPh>
    <phoneticPr fontId="4"/>
  </si>
  <si>
    <t>27</t>
  </si>
  <si>
    <t>兵庫県</t>
    <rPh sb="0" eb="3">
      <t>ヒョウゴケン</t>
    </rPh>
    <phoneticPr fontId="4"/>
  </si>
  <si>
    <t>28</t>
  </si>
  <si>
    <t>奈良県</t>
    <rPh sb="0" eb="3">
      <t>ナラケン</t>
    </rPh>
    <phoneticPr fontId="4"/>
  </si>
  <si>
    <t>29</t>
  </si>
  <si>
    <t>和歌山県</t>
    <rPh sb="0" eb="4">
      <t>ワカヤマケン</t>
    </rPh>
    <phoneticPr fontId="4"/>
  </si>
  <si>
    <t>30</t>
  </si>
  <si>
    <t>鳥取県</t>
    <rPh sb="0" eb="2">
      <t>トットリ</t>
    </rPh>
    <rPh sb="2" eb="3">
      <t>ケン</t>
    </rPh>
    <phoneticPr fontId="4"/>
  </si>
  <si>
    <t>31</t>
  </si>
  <si>
    <t>島根県</t>
    <rPh sb="0" eb="3">
      <t>シマネケン</t>
    </rPh>
    <phoneticPr fontId="4"/>
  </si>
  <si>
    <t>32</t>
  </si>
  <si>
    <t>岡山県</t>
    <rPh sb="0" eb="3">
      <t>オカヤマケン</t>
    </rPh>
    <phoneticPr fontId="4"/>
  </si>
  <si>
    <t>33</t>
  </si>
  <si>
    <t>広島県</t>
    <rPh sb="0" eb="3">
      <t>ヒロシマケン</t>
    </rPh>
    <phoneticPr fontId="4"/>
  </si>
  <si>
    <t>34</t>
  </si>
  <si>
    <t>山口県</t>
    <rPh sb="0" eb="3">
      <t>ヤマグチケン</t>
    </rPh>
    <phoneticPr fontId="4"/>
  </si>
  <si>
    <t>35</t>
  </si>
  <si>
    <t>徳島県</t>
    <rPh sb="0" eb="3">
      <t>トクシマケン</t>
    </rPh>
    <phoneticPr fontId="4"/>
  </si>
  <si>
    <t>36</t>
  </si>
  <si>
    <t>香川県</t>
    <rPh sb="0" eb="3">
      <t>カガワケン</t>
    </rPh>
    <phoneticPr fontId="4"/>
  </si>
  <si>
    <t>37</t>
  </si>
  <si>
    <t>愛媛県</t>
    <rPh sb="0" eb="3">
      <t>エヒメケン</t>
    </rPh>
    <phoneticPr fontId="4"/>
  </si>
  <si>
    <t>38</t>
  </si>
  <si>
    <t>高知県</t>
    <rPh sb="0" eb="3">
      <t>コウチケン</t>
    </rPh>
    <phoneticPr fontId="4"/>
  </si>
  <si>
    <t>39</t>
  </si>
  <si>
    <t>福岡県</t>
    <rPh sb="0" eb="3">
      <t>フクオカケン</t>
    </rPh>
    <phoneticPr fontId="4"/>
  </si>
  <si>
    <t>40</t>
  </si>
  <si>
    <t>佐賀県</t>
    <rPh sb="0" eb="3">
      <t>サガケン</t>
    </rPh>
    <phoneticPr fontId="4"/>
  </si>
  <si>
    <t>41</t>
  </si>
  <si>
    <t>長崎県</t>
    <rPh sb="0" eb="3">
      <t>ナガサキケン</t>
    </rPh>
    <phoneticPr fontId="4"/>
  </si>
  <si>
    <t>42</t>
  </si>
  <si>
    <t>熊本県</t>
    <rPh sb="0" eb="3">
      <t>クマモトケン</t>
    </rPh>
    <phoneticPr fontId="4"/>
  </si>
  <si>
    <t>43</t>
  </si>
  <si>
    <t>大分県</t>
    <rPh sb="0" eb="3">
      <t>オオイタケン</t>
    </rPh>
    <phoneticPr fontId="4"/>
  </si>
  <si>
    <t>44</t>
  </si>
  <si>
    <t>宮崎県</t>
    <rPh sb="0" eb="3">
      <t>ミヤザキケン</t>
    </rPh>
    <phoneticPr fontId="4"/>
  </si>
  <si>
    <t>45</t>
  </si>
  <si>
    <t>鹿児島県</t>
    <rPh sb="0" eb="4">
      <t>カゴシマケン</t>
    </rPh>
    <phoneticPr fontId="4"/>
  </si>
  <si>
    <t>46</t>
  </si>
  <si>
    <t>沖縄県</t>
    <rPh sb="0" eb="3">
      <t>オキナワケン</t>
    </rPh>
    <phoneticPr fontId="4"/>
  </si>
  <si>
    <t>47</t>
  </si>
  <si>
    <t>R3・4用</t>
    <rPh sb="4" eb="5">
      <t>ヨウ</t>
    </rPh>
    <phoneticPr fontId="4"/>
  </si>
  <si>
    <t>（注）　01～05は付票第１葉から転記してください。</t>
    <rPh sb="1" eb="2">
      <t>チュウ</t>
    </rPh>
    <rPh sb="10" eb="12">
      <t>フヒョウ</t>
    </rPh>
    <rPh sb="12" eb="13">
      <t>ダイ</t>
    </rPh>
    <rPh sb="14" eb="15">
      <t>ヨウ</t>
    </rPh>
    <rPh sb="17" eb="19">
      <t>テンキ</t>
    </rPh>
    <phoneticPr fontId="4"/>
  </si>
  <si>
    <t>資格審査申請書付票　　第２葉</t>
    <rPh sb="0" eb="2">
      <t>シカク</t>
    </rPh>
    <rPh sb="2" eb="4">
      <t>シンサ</t>
    </rPh>
    <rPh sb="4" eb="7">
      <t>シンセイショ</t>
    </rPh>
    <rPh sb="7" eb="9">
      <t>フヒョウ</t>
    </rPh>
    <rPh sb="11" eb="12">
      <t>ダイ</t>
    </rPh>
    <rPh sb="13" eb="14">
      <t>ヨウ</t>
    </rPh>
    <phoneticPr fontId="4"/>
  </si>
  <si>
    <t>(業態調書)</t>
    <rPh sb="1" eb="3">
      <t>ギョウタイ</t>
    </rPh>
    <rPh sb="3" eb="5">
      <t>チョウショ</t>
    </rPh>
    <phoneticPr fontId="4"/>
  </si>
  <si>
    <t>ﾌ</t>
    <phoneticPr fontId="4"/>
  </si>
  <si>
    <t>ﾘ</t>
    <phoneticPr fontId="4"/>
  </si>
  <si>
    <t>ｶﾞ</t>
    <phoneticPr fontId="4"/>
  </si>
  <si>
    <t>ﾅ</t>
    <phoneticPr fontId="4"/>
  </si>
  <si>
    <t>ﾌ</t>
    <phoneticPr fontId="4"/>
  </si>
  <si>
    <t>ﾘ</t>
    <phoneticPr fontId="4"/>
  </si>
  <si>
    <t>ｶﾞ</t>
    <phoneticPr fontId="4"/>
  </si>
  <si>
    <t>ﾅ</t>
    <phoneticPr fontId="4"/>
  </si>
  <si>
    <t>１．親会社(会社法第２条第４号の規定によるもの)　</t>
    <rPh sb="2" eb="5">
      <t>オヤガイシャ</t>
    </rPh>
    <rPh sb="6" eb="9">
      <t>カイシャホウ</t>
    </rPh>
    <rPh sb="9" eb="10">
      <t>ダイ</t>
    </rPh>
    <rPh sb="11" eb="12">
      <t>ジョウ</t>
    </rPh>
    <rPh sb="12" eb="13">
      <t>ダイ</t>
    </rPh>
    <rPh sb="14" eb="15">
      <t>ゴウ</t>
    </rPh>
    <rPh sb="16" eb="18">
      <t>キテイ</t>
    </rPh>
    <phoneticPr fontId="4"/>
  </si>
  <si>
    <t>商号又は名称</t>
    <rPh sb="0" eb="2">
      <t>ショウゴウ</t>
    </rPh>
    <rPh sb="2" eb="3">
      <t>マタ</t>
    </rPh>
    <rPh sb="4" eb="6">
      <t>メイショウ</t>
    </rPh>
    <phoneticPr fontId="4"/>
  </si>
  <si>
    <t>市町村名(道内)又は都府県名(道外)</t>
    <rPh sb="0" eb="4">
      <t>シチョウソンメイ</t>
    </rPh>
    <rPh sb="5" eb="7">
      <t>ドウナイ</t>
    </rPh>
    <rPh sb="8" eb="9">
      <t>マタ</t>
    </rPh>
    <rPh sb="10" eb="13">
      <t>トフケン</t>
    </rPh>
    <rPh sb="13" eb="14">
      <t>メイ</t>
    </rPh>
    <rPh sb="15" eb="17">
      <t>ドウガイ</t>
    </rPh>
    <phoneticPr fontId="4"/>
  </si>
  <si>
    <t>代表者氏名</t>
    <rPh sb="0" eb="3">
      <t>ダイヒョウシャ</t>
    </rPh>
    <rPh sb="3" eb="5">
      <t>シメイ</t>
    </rPh>
    <phoneticPr fontId="4"/>
  </si>
  <si>
    <t>４．人的関係がある他の資格者　　　※上記１～３記載の会社を含む</t>
    <rPh sb="2" eb="4">
      <t>ジンテキ</t>
    </rPh>
    <rPh sb="4" eb="6">
      <t>カンケイ</t>
    </rPh>
    <rPh sb="9" eb="10">
      <t>ホカ</t>
    </rPh>
    <rPh sb="11" eb="14">
      <t>シカクシャ</t>
    </rPh>
    <rPh sb="18" eb="20">
      <t>ジョウキ</t>
    </rPh>
    <rPh sb="23" eb="25">
      <t>キサイ</t>
    </rPh>
    <rPh sb="26" eb="28">
      <t>カイシャ</t>
    </rPh>
    <rPh sb="29" eb="30">
      <t>フク</t>
    </rPh>
    <phoneticPr fontId="4"/>
  </si>
  <si>
    <t>自社での役職名</t>
    <rPh sb="0" eb="2">
      <t>ジシャ</t>
    </rPh>
    <rPh sb="4" eb="7">
      <t>ヤクショクメイ</t>
    </rPh>
    <phoneticPr fontId="4"/>
  </si>
  <si>
    <t>兼任している者の氏名</t>
    <rPh sb="0" eb="2">
      <t>ケンニン</t>
    </rPh>
    <rPh sb="6" eb="7">
      <t>モノ</t>
    </rPh>
    <rPh sb="8" eb="10">
      <t>シメイ</t>
    </rPh>
    <phoneticPr fontId="4"/>
  </si>
  <si>
    <t>兼任先での役職</t>
    <phoneticPr fontId="4"/>
  </si>
  <si>
    <t>知</t>
  </si>
  <si>
    <t>空</t>
  </si>
  <si>
    <t>質</t>
    <rPh sb="0" eb="1">
      <t>シツ</t>
    </rPh>
    <phoneticPr fontId="4"/>
  </si>
  <si>
    <r>
      <rPr>
        <b/>
        <sz val="11"/>
        <color indexed="8"/>
        <rFont val="ＭＳ Ｐゴシック"/>
        <family val="3"/>
        <charset val="128"/>
      </rPr>
      <t xml:space="preserve">※ </t>
    </r>
    <r>
      <rPr>
        <sz val="11"/>
        <color indexed="8"/>
        <rFont val="ＭＳ Ｐゴシック"/>
        <family val="3"/>
        <charset val="128"/>
      </rPr>
      <t>受付</t>
    </r>
    <rPh sb="2" eb="4">
      <t>ウケツケ</t>
    </rPh>
    <phoneticPr fontId="4"/>
  </si>
  <si>
    <t>石</t>
  </si>
  <si>
    <t>該当なし</t>
    <rPh sb="0" eb="2">
      <t>ガイトウ</t>
    </rPh>
    <phoneticPr fontId="4"/>
  </si>
  <si>
    <t>ﾘ</t>
    <phoneticPr fontId="4"/>
  </si>
  <si>
    <t>カ</t>
    <phoneticPr fontId="4"/>
  </si>
  <si>
    <t>ン</t>
    <phoneticPr fontId="4"/>
  </si>
  <si>
    <t>ン</t>
    <phoneticPr fontId="4"/>
  </si>
  <si>
    <t>セ</t>
    <phoneticPr fontId="4"/>
  </si>
  <si>
    <t>が</t>
    <phoneticPr fontId="4"/>
  </si>
  <si>
    <t>（</t>
    <phoneticPr fontId="4"/>
  </si>
  <si>
    <t>○</t>
    <phoneticPr fontId="4"/>
  </si>
  <si>
    <t>木</t>
    <rPh sb="0" eb="1">
      <t>モク</t>
    </rPh>
    <phoneticPr fontId="4"/>
  </si>
  <si>
    <t>工</t>
    <rPh sb="0" eb="1">
      <t>コウ</t>
    </rPh>
    <phoneticPr fontId="4"/>
  </si>
  <si>
    <t>苫</t>
    <rPh sb="0" eb="1">
      <t>トマ</t>
    </rPh>
    <phoneticPr fontId="4"/>
  </si>
  <si>
    <t>小</t>
    <rPh sb="0" eb="1">
      <t>コ</t>
    </rPh>
    <phoneticPr fontId="4"/>
  </si>
  <si>
    <t>枚</t>
    <rPh sb="0" eb="1">
      <t>マイ</t>
    </rPh>
    <phoneticPr fontId="4"/>
  </si>
  <si>
    <t>海</t>
    <rPh sb="0" eb="1">
      <t>ウミ</t>
    </rPh>
    <phoneticPr fontId="4"/>
  </si>
  <si>
    <t>男</t>
    <rPh sb="0" eb="1">
      <t>オ</t>
    </rPh>
    <phoneticPr fontId="4"/>
  </si>
  <si>
    <t>）</t>
    <phoneticPr fontId="4"/>
  </si>
  <si>
    <t>築</t>
    <rPh sb="0" eb="1">
      <t>チク</t>
    </rPh>
    <phoneticPr fontId="4"/>
  </si>
  <si>
    <t>事</t>
    <rPh sb="0" eb="1">
      <t>コト</t>
    </rPh>
    <phoneticPr fontId="4"/>
  </si>
  <si>
    <t>務</t>
    <rPh sb="0" eb="1">
      <t>ム</t>
    </rPh>
    <phoneticPr fontId="4"/>
  </si>
  <si>
    <t>-</t>
    <phoneticPr fontId="4"/>
  </si>
  <si>
    <t>樽</t>
    <rPh sb="0" eb="1">
      <t>タル</t>
    </rPh>
    <phoneticPr fontId="4"/>
  </si>
  <si>
    <t>道</t>
    <rPh sb="0" eb="1">
      <t>ドウ</t>
    </rPh>
    <phoneticPr fontId="4"/>
  </si>
  <si>
    <t>有</t>
    <rPh sb="0" eb="1">
      <t>ユウ</t>
    </rPh>
    <phoneticPr fontId="4"/>
  </si>
  <si>
    <t>）</t>
    <phoneticPr fontId="4"/>
  </si>
  <si>
    <t>千</t>
    <rPh sb="0" eb="1">
      <t>セン</t>
    </rPh>
    <phoneticPr fontId="4"/>
  </si>
  <si>
    <t>歳</t>
    <rPh sb="0" eb="1">
      <t>トシ</t>
    </rPh>
    <phoneticPr fontId="4"/>
  </si>
  <si>
    <t>狩</t>
    <rPh sb="0" eb="1">
      <t>カ</t>
    </rPh>
    <phoneticPr fontId="4"/>
  </si>
  <si>
    <t>空</t>
    <rPh sb="0" eb="1">
      <t>ソラ</t>
    </rPh>
    <phoneticPr fontId="4"/>
  </si>
  <si>
    <t>夫</t>
    <rPh sb="0" eb="1">
      <t>オ</t>
    </rPh>
    <phoneticPr fontId="4"/>
  </si>
  <si>
    <t>○</t>
    <phoneticPr fontId="4"/>
  </si>
  <si>
    <t>厚</t>
    <rPh sb="0" eb="1">
      <t>アツ</t>
    </rPh>
    <phoneticPr fontId="4"/>
  </si>
  <si>
    <t>人</t>
    <rPh sb="0" eb="1">
      <t>ヒト</t>
    </rPh>
    <phoneticPr fontId="4"/>
  </si>
  <si>
    <t>○</t>
    <phoneticPr fontId="4"/>
  </si>
  <si>
    <t>ン</t>
    <phoneticPr fontId="4"/>
  </si>
  <si>
    <t>宮</t>
    <rPh sb="0" eb="1">
      <t>ミヤ</t>
    </rPh>
    <phoneticPr fontId="4"/>
  </si>
  <si>
    <t>城</t>
    <rPh sb="0" eb="1">
      <t>シロ</t>
    </rPh>
    <phoneticPr fontId="4"/>
  </si>
  <si>
    <t>県</t>
    <rPh sb="0" eb="1">
      <t>ケン</t>
    </rPh>
    <phoneticPr fontId="4"/>
  </si>
  <si>
    <t>仙</t>
    <rPh sb="0" eb="1">
      <t>セン</t>
    </rPh>
    <phoneticPr fontId="4"/>
  </si>
  <si>
    <t>台</t>
    <rPh sb="0" eb="1">
      <t>ダイ</t>
    </rPh>
    <phoneticPr fontId="4"/>
  </si>
  <si>
    <t>牛</t>
    <rPh sb="0" eb="1">
      <t>ウシ</t>
    </rPh>
    <phoneticPr fontId="4"/>
  </si>
  <si>
    <t>助</t>
    <rPh sb="0" eb="1">
      <t>スケ</t>
    </rPh>
    <phoneticPr fontId="4"/>
  </si>
  <si>
    <t>（</t>
    <phoneticPr fontId="4"/>
  </si>
  <si>
    <t>○</t>
    <phoneticPr fontId="4"/>
  </si>
  <si>
    <t>○</t>
    <phoneticPr fontId="4"/>
  </si>
  <si>
    <t>青</t>
    <rPh sb="0" eb="1">
      <t>アオ</t>
    </rPh>
    <phoneticPr fontId="4"/>
  </si>
  <si>
    <t>森</t>
    <rPh sb="0" eb="1">
      <t>モリ</t>
    </rPh>
    <phoneticPr fontId="4"/>
  </si>
  <si>
    <t>津</t>
    <rPh sb="0" eb="1">
      <t>ツ</t>
    </rPh>
    <phoneticPr fontId="4"/>
  </si>
  <si>
    <t>軽</t>
    <rPh sb="0" eb="1">
      <t>カル</t>
    </rPh>
    <phoneticPr fontId="4"/>
  </si>
  <si>
    <t>-</t>
    <phoneticPr fontId="4"/>
  </si>
  <si>
    <t>帯</t>
    <rPh sb="0" eb="1">
      <t>オビ</t>
    </rPh>
    <phoneticPr fontId="4"/>
  </si>
  <si>
    <t>十</t>
    <rPh sb="0" eb="1">
      <t>ジュッ</t>
    </rPh>
    <phoneticPr fontId="4"/>
  </si>
  <si>
    <t>勝</t>
    <rPh sb="0" eb="1">
      <t>カ</t>
    </rPh>
    <phoneticPr fontId="4"/>
  </si>
  <si>
    <t>豚</t>
    <rPh sb="0" eb="1">
      <t>ブタ</t>
    </rPh>
    <phoneticPr fontId="4"/>
  </si>
  <si>
    <t>丼</t>
    <rPh sb="0" eb="1">
      <t>ドン</t>
    </rPh>
    <phoneticPr fontId="4"/>
  </si>
  <si>
    <t>東</t>
    <rPh sb="0" eb="1">
      <t>ヒガシ</t>
    </rPh>
    <phoneticPr fontId="4"/>
  </si>
  <si>
    <t>京</t>
    <rPh sb="0" eb="1">
      <t>キョウ</t>
    </rPh>
    <phoneticPr fontId="4"/>
  </si>
  <si>
    <t>-</t>
    <phoneticPr fontId="4"/>
  </si>
  <si>
    <t>都</t>
    <rPh sb="0" eb="1">
      <t>ト</t>
    </rPh>
    <phoneticPr fontId="4"/>
  </si>
  <si>
    <t>新</t>
    <rPh sb="0" eb="1">
      <t>シン</t>
    </rPh>
    <phoneticPr fontId="4"/>
  </si>
  <si>
    <t>宿</t>
    <rPh sb="0" eb="1">
      <t>シュク</t>
    </rPh>
    <phoneticPr fontId="4"/>
  </si>
  <si>
    <t>副</t>
    <rPh sb="0" eb="1">
      <t>フク</t>
    </rPh>
    <phoneticPr fontId="4"/>
  </si>
  <si>
    <t>心</t>
    <rPh sb="0" eb="1">
      <t>シン</t>
    </rPh>
    <phoneticPr fontId="4"/>
  </si>
  <si>
    <t>兼任先での役職</t>
    <phoneticPr fontId="4"/>
  </si>
  <si>
    <t>○</t>
    <phoneticPr fontId="4"/>
  </si>
  <si>
    <t>-</t>
    <phoneticPr fontId="4"/>
  </si>
  <si>
    <t>表</t>
    <rPh sb="0" eb="1">
      <t>ヒョウ</t>
    </rPh>
    <phoneticPr fontId="4"/>
  </si>
  <si>
    <t>○</t>
    <phoneticPr fontId="4"/>
  </si>
  <si>
    <t>）</t>
    <phoneticPr fontId="4"/>
  </si>
  <si>
    <t>○</t>
    <phoneticPr fontId="4"/>
  </si>
  <si>
    <t>コ</t>
    <phoneticPr fontId="4"/>
  </si>
  <si>
    <t>ト</t>
    <phoneticPr fontId="4"/>
  </si>
  <si>
    <t>（</t>
    <phoneticPr fontId="4"/>
  </si>
  <si>
    <t>-</t>
    <phoneticPr fontId="4"/>
  </si>
  <si>
    <t>両</t>
    <rPh sb="0" eb="1">
      <t>リョウ</t>
    </rPh>
    <phoneticPr fontId="4"/>
  </si>
  <si>
    <t>国</t>
    <rPh sb="0" eb="1">
      <t>クニ</t>
    </rPh>
    <phoneticPr fontId="4"/>
  </si>
  <si>
    <t>技</t>
    <rPh sb="0" eb="1">
      <t>ギ</t>
    </rPh>
    <phoneticPr fontId="4"/>
  </si>
  <si>
    <t>執</t>
    <rPh sb="0" eb="1">
      <t>シツ</t>
    </rPh>
    <phoneticPr fontId="4"/>
  </si>
  <si>
    <t>行</t>
    <rPh sb="0" eb="1">
      <t>イ</t>
    </rPh>
    <phoneticPr fontId="4"/>
  </si>
  <si>
    <t>-</t>
    <phoneticPr fontId="4"/>
  </si>
  <si>
    <t>ｶﾞ</t>
    <phoneticPr fontId="4"/>
  </si>
  <si>
    <t>ｶﾞ</t>
    <phoneticPr fontId="4"/>
  </si>
  <si>
    <t>ﾅ</t>
    <phoneticPr fontId="4"/>
  </si>
  <si>
    <t>レ</t>
    <phoneticPr fontId="4"/>
  </si>
  <si>
    <t>ガ</t>
    <phoneticPr fontId="4"/>
  </si>
  <si>
    <t>ケ</t>
    <phoneticPr fontId="4"/>
  </si>
  <si>
    <t>ツ</t>
    <phoneticPr fontId="4"/>
  </si>
  <si>
    <t>ドウチョウ　タロウ</t>
    <phoneticPr fontId="4"/>
  </si>
  <si>
    <t>れ</t>
    <phoneticPr fontId="4"/>
  </si>
  <si>
    <t>ん</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</si>
  <si>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</si>
  <si>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</si>
  <si>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</si>
  <si>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</si>
  <si>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</si>
  <si>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</si>
  <si>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</si>
  <si>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</si>
  <si>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</si>
  <si>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</si>
  <si>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ボ</t>
    <phoneticPr fontId="4"/>
  </si>
  <si>
    <t>ー</t>
    <phoneticPr fontId="4"/>
  </si>
  <si>
    <t>リ</t>
    <phoneticPr fontId="4"/>
  </si>
  <si>
    <t>ン</t>
    <phoneticPr fontId="4"/>
  </si>
  <si>
    <t>グ</t>
    <phoneticPr fontId="4"/>
  </si>
  <si>
    <t>-</t>
    <phoneticPr fontId="4"/>
  </si>
  <si>
    <t>ノ</t>
    <phoneticPr fontId="4"/>
  </si>
  <si>
    <t>（</t>
    <phoneticPr fontId="4"/>
  </si>
  <si>
    <t>○</t>
    <phoneticPr fontId="4"/>
  </si>
  <si>
    <t>コ</t>
    <phoneticPr fontId="4"/>
  </si>
  <si>
    <t>ン</t>
    <phoneticPr fontId="4"/>
  </si>
  <si>
    <t>サ</t>
    <phoneticPr fontId="4"/>
  </si>
  <si>
    <t>ル</t>
    <phoneticPr fontId="4"/>
  </si>
  <si>
    <t>タ</t>
    <phoneticPr fontId="4"/>
  </si>
  <si>
    <t>ト</t>
    <phoneticPr fontId="4"/>
  </si>
  <si>
    <t>り</t>
    <phoneticPr fontId="4"/>
  </si>
  <si>
    <t>ん</t>
    <phoneticPr fontId="4"/>
  </si>
  <si>
    <t>ご</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</si>
  <si>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</si>
  <si>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</si>
  <si>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</si>
  <si>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</si>
  <si>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</si>
  <si>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</si>
  <si>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</si>
  <si>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</si>
  <si>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</si>
  <si>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サ</t>
    <phoneticPr fontId="4"/>
  </si>
  <si>
    <t>ル</t>
    <phoneticPr fontId="4"/>
  </si>
  <si>
    <t>タ</t>
    <phoneticPr fontId="4"/>
  </si>
  <si>
    <t>（</t>
    <phoneticPr fontId="4"/>
  </si>
  <si>
    <t>名　　　　称</t>
    <rPh sb="0" eb="1">
      <t>メイ</t>
    </rPh>
    <rPh sb="5" eb="6">
      <t>ショウ</t>
    </rPh>
    <phoneticPr fontId="49"/>
  </si>
  <si>
    <t>住　　　　　　所</t>
    <rPh sb="0" eb="1">
      <t>ジュウ</t>
    </rPh>
    <rPh sb="7" eb="8">
      <t>ショ</t>
    </rPh>
    <phoneticPr fontId="49"/>
  </si>
  <si>
    <t>電 話 番 号</t>
    <rPh sb="0" eb="1">
      <t>デン</t>
    </rPh>
    <rPh sb="2" eb="3">
      <t>ハナシ</t>
    </rPh>
    <rPh sb="4" eb="5">
      <t>バン</t>
    </rPh>
    <rPh sb="6" eb="7">
      <t>ゴウ</t>
    </rPh>
    <phoneticPr fontId="49"/>
  </si>
  <si>
    <t>北海道庁建設部
建設政策局建設管理課</t>
    <rPh sb="0" eb="3">
      <t>ホッカイドウ</t>
    </rPh>
    <rPh sb="3" eb="4">
      <t>チョウ</t>
    </rPh>
    <rPh sb="4" eb="7">
      <t>ケンセツブ</t>
    </rPh>
    <rPh sb="8" eb="10">
      <t>ケンセツ</t>
    </rPh>
    <rPh sb="10" eb="12">
      <t>セイサク</t>
    </rPh>
    <rPh sb="12" eb="13">
      <t>キョク</t>
    </rPh>
    <rPh sb="13" eb="15">
      <t>ケンセツ</t>
    </rPh>
    <rPh sb="15" eb="18">
      <t>カンリカ</t>
    </rPh>
    <phoneticPr fontId="49"/>
  </si>
  <si>
    <t>〒060-8588</t>
    <phoneticPr fontId="49"/>
  </si>
  <si>
    <t>札幌市中央区北３条西６丁目</t>
    <rPh sb="0" eb="3">
      <t>サッポロシ</t>
    </rPh>
    <rPh sb="3" eb="6">
      <t>チュウオウク</t>
    </rPh>
    <rPh sb="6" eb="7">
      <t>キタ</t>
    </rPh>
    <rPh sb="8" eb="9">
      <t>ジョウ</t>
    </rPh>
    <rPh sb="9" eb="10">
      <t>ニシ</t>
    </rPh>
    <rPh sb="11" eb="13">
      <t>チョウメ</t>
    </rPh>
    <phoneticPr fontId="49"/>
  </si>
  <si>
    <t>(011)  231-4111 (代表)
 内線29-716,29-714</t>
    <rPh sb="17" eb="19">
      <t>ダイヒョウ</t>
    </rPh>
    <rPh sb="22" eb="24">
      <t>ナイセン</t>
    </rPh>
    <phoneticPr fontId="49"/>
  </si>
  <si>
    <t>石狩振興局総務課</t>
    <rPh sb="0" eb="2">
      <t>イシカリ</t>
    </rPh>
    <rPh sb="2" eb="5">
      <t>シンコウキョク</t>
    </rPh>
    <rPh sb="5" eb="8">
      <t>ソウムカ</t>
    </rPh>
    <phoneticPr fontId="49"/>
  </si>
  <si>
    <t>〒060-8558</t>
    <phoneticPr fontId="49"/>
  </si>
  <si>
    <t>札幌市中央区北３条西７丁目道庁別館</t>
    <rPh sb="0" eb="3">
      <t>サッポロシ</t>
    </rPh>
    <rPh sb="3" eb="6">
      <t>チュウオウク</t>
    </rPh>
    <rPh sb="6" eb="7">
      <t>キタ</t>
    </rPh>
    <rPh sb="8" eb="9">
      <t>ジョウ</t>
    </rPh>
    <rPh sb="9" eb="10">
      <t>ニシ</t>
    </rPh>
    <rPh sb="11" eb="13">
      <t>チョウメ</t>
    </rPh>
    <rPh sb="13" eb="15">
      <t>ドウチョウ</t>
    </rPh>
    <rPh sb="15" eb="17">
      <t>ベッカン</t>
    </rPh>
    <phoneticPr fontId="49"/>
  </si>
  <si>
    <t>(011)  204-5811 (直通)</t>
    <rPh sb="17" eb="19">
      <t>チョクツウ</t>
    </rPh>
    <phoneticPr fontId="49"/>
  </si>
  <si>
    <t>渡島総合振興局総務課</t>
    <rPh sb="0" eb="2">
      <t>オシマ</t>
    </rPh>
    <rPh sb="2" eb="4">
      <t>ソウゴウ</t>
    </rPh>
    <rPh sb="4" eb="7">
      <t>シンコウキョク</t>
    </rPh>
    <rPh sb="7" eb="10">
      <t>ソウムカ</t>
    </rPh>
    <phoneticPr fontId="49"/>
  </si>
  <si>
    <t>〒041-8558</t>
    <phoneticPr fontId="49"/>
  </si>
  <si>
    <t>函館市美原４丁目６番１６号</t>
    <rPh sb="0" eb="3">
      <t>ハコダテシ</t>
    </rPh>
    <rPh sb="3" eb="4">
      <t>ミ</t>
    </rPh>
    <rPh sb="4" eb="5">
      <t>ハラ</t>
    </rPh>
    <rPh sb="6" eb="8">
      <t>チョウメ</t>
    </rPh>
    <rPh sb="9" eb="10">
      <t>バン</t>
    </rPh>
    <rPh sb="12" eb="13">
      <t>ゴウ</t>
    </rPh>
    <phoneticPr fontId="49"/>
  </si>
  <si>
    <t>(0138)  47-9418 (直通)</t>
    <rPh sb="17" eb="19">
      <t>チョクツウ</t>
    </rPh>
    <phoneticPr fontId="49"/>
  </si>
  <si>
    <t>檜山振興局総務課</t>
    <rPh sb="0" eb="2">
      <t>ヒヤマ</t>
    </rPh>
    <rPh sb="2" eb="5">
      <t>シンコウキョク</t>
    </rPh>
    <rPh sb="5" eb="8">
      <t>ソウムカ</t>
    </rPh>
    <phoneticPr fontId="49"/>
  </si>
  <si>
    <t>〒043-8558</t>
    <phoneticPr fontId="49"/>
  </si>
  <si>
    <t>檜山郡江差町字陣屋町３３６－３</t>
    <rPh sb="0" eb="3">
      <t>ヒヤマグン</t>
    </rPh>
    <rPh sb="3" eb="6">
      <t>エサシチョウ</t>
    </rPh>
    <rPh sb="6" eb="7">
      <t>アザ</t>
    </rPh>
    <rPh sb="7" eb="8">
      <t>ジン</t>
    </rPh>
    <rPh sb="8" eb="9">
      <t>ヤ</t>
    </rPh>
    <rPh sb="9" eb="10">
      <t>チョウ</t>
    </rPh>
    <phoneticPr fontId="49"/>
  </si>
  <si>
    <t>(0139)  52-6460 (直通)</t>
    <phoneticPr fontId="49"/>
  </si>
  <si>
    <t>後志総合振興局総務課</t>
    <rPh sb="0" eb="2">
      <t>シリベシ</t>
    </rPh>
    <rPh sb="2" eb="4">
      <t>ソウゴウ</t>
    </rPh>
    <rPh sb="4" eb="7">
      <t>シンコウキョク</t>
    </rPh>
    <rPh sb="7" eb="10">
      <t>ソウムカ</t>
    </rPh>
    <phoneticPr fontId="49"/>
  </si>
  <si>
    <t>〒044-8588</t>
    <phoneticPr fontId="49"/>
  </si>
  <si>
    <t>虻田郡倶知安町北１条東２丁目</t>
    <rPh sb="0" eb="3">
      <t>アブタグン</t>
    </rPh>
    <rPh sb="3" eb="6">
      <t>クッチャン</t>
    </rPh>
    <rPh sb="6" eb="7">
      <t>チョウ</t>
    </rPh>
    <rPh sb="7" eb="8">
      <t>キタ</t>
    </rPh>
    <rPh sb="9" eb="10">
      <t>ジョウ</t>
    </rPh>
    <rPh sb="10" eb="11">
      <t>ヒガシ</t>
    </rPh>
    <rPh sb="12" eb="14">
      <t>チョウメ</t>
    </rPh>
    <phoneticPr fontId="49"/>
  </si>
  <si>
    <t>(0136)  23-1326 (直通)</t>
    <phoneticPr fontId="49"/>
  </si>
  <si>
    <t>空知総合振興局総務課</t>
    <rPh sb="0" eb="2">
      <t>ソラチ</t>
    </rPh>
    <rPh sb="2" eb="4">
      <t>ソウゴウ</t>
    </rPh>
    <rPh sb="4" eb="6">
      <t>シンコウ</t>
    </rPh>
    <rPh sb="6" eb="7">
      <t>キョク</t>
    </rPh>
    <rPh sb="7" eb="10">
      <t>ソウムカ</t>
    </rPh>
    <phoneticPr fontId="49"/>
  </si>
  <si>
    <t>〒068-8558</t>
    <phoneticPr fontId="49"/>
  </si>
  <si>
    <t>岩見沢市８条西５丁目</t>
    <rPh sb="0" eb="4">
      <t>イワミザワシ</t>
    </rPh>
    <rPh sb="5" eb="6">
      <t>ジョウ</t>
    </rPh>
    <rPh sb="6" eb="7">
      <t>ニシ</t>
    </rPh>
    <rPh sb="8" eb="10">
      <t>チョウメ</t>
    </rPh>
    <phoneticPr fontId="49"/>
  </si>
  <si>
    <t>(0126)  20-0023 (直通)</t>
    <phoneticPr fontId="49"/>
  </si>
  <si>
    <t>上川総合振興局総務課</t>
    <rPh sb="0" eb="2">
      <t>カミカワ</t>
    </rPh>
    <rPh sb="2" eb="4">
      <t>ソウゴウ</t>
    </rPh>
    <rPh sb="4" eb="7">
      <t>シンコウキョク</t>
    </rPh>
    <rPh sb="7" eb="10">
      <t>ソウムカ</t>
    </rPh>
    <phoneticPr fontId="49"/>
  </si>
  <si>
    <t>〒079-8610</t>
    <phoneticPr fontId="49"/>
  </si>
  <si>
    <t>旭川市永山６条１９丁目１番１号</t>
    <rPh sb="0" eb="3">
      <t>アサヒカワシ</t>
    </rPh>
    <rPh sb="3" eb="5">
      <t>ナガヤマ</t>
    </rPh>
    <rPh sb="6" eb="7">
      <t>ジョウ</t>
    </rPh>
    <rPh sb="9" eb="11">
      <t>チョウメ</t>
    </rPh>
    <rPh sb="12" eb="13">
      <t>バン</t>
    </rPh>
    <rPh sb="14" eb="15">
      <t>ゴウ</t>
    </rPh>
    <phoneticPr fontId="49"/>
  </si>
  <si>
    <t>(0166)  46-5909 (直通)</t>
    <phoneticPr fontId="49"/>
  </si>
  <si>
    <t>留萌振興局総務課</t>
    <rPh sb="0" eb="2">
      <t>ルモイ</t>
    </rPh>
    <rPh sb="2" eb="5">
      <t>シンコウキョク</t>
    </rPh>
    <rPh sb="5" eb="8">
      <t>ソウムカ</t>
    </rPh>
    <phoneticPr fontId="49"/>
  </si>
  <si>
    <t>〒077-8585</t>
    <phoneticPr fontId="49"/>
  </si>
  <si>
    <t>留萌市住之江町２丁目１－２</t>
    <rPh sb="0" eb="3">
      <t>ルモイシ</t>
    </rPh>
    <rPh sb="3" eb="6">
      <t>スミノエ</t>
    </rPh>
    <rPh sb="6" eb="7">
      <t>チョウ</t>
    </rPh>
    <rPh sb="8" eb="10">
      <t>チョウメ</t>
    </rPh>
    <phoneticPr fontId="49"/>
  </si>
  <si>
    <t>(0164)  42-8412 (直通)</t>
    <phoneticPr fontId="49"/>
  </si>
  <si>
    <t>宗谷総合振興局総務課</t>
    <rPh sb="0" eb="2">
      <t>ソウヤ</t>
    </rPh>
    <rPh sb="2" eb="4">
      <t>ソウゴウ</t>
    </rPh>
    <rPh sb="4" eb="7">
      <t>シンコウキョク</t>
    </rPh>
    <rPh sb="7" eb="10">
      <t>ソウムカ</t>
    </rPh>
    <phoneticPr fontId="49"/>
  </si>
  <si>
    <t>〒097-8558</t>
    <phoneticPr fontId="49"/>
  </si>
  <si>
    <t>稚内市末広４丁目２－２７</t>
    <rPh sb="0" eb="3">
      <t>ワッカナイシ</t>
    </rPh>
    <rPh sb="3" eb="5">
      <t>スエヒロ</t>
    </rPh>
    <rPh sb="6" eb="8">
      <t>チョウメ</t>
    </rPh>
    <phoneticPr fontId="49"/>
  </si>
  <si>
    <t>(0162)  33-2911 (直通)</t>
    <phoneticPr fontId="49"/>
  </si>
  <si>
    <t>オホーツク総合振興局総務課</t>
    <rPh sb="5" eb="7">
      <t>ソウゴウ</t>
    </rPh>
    <rPh sb="7" eb="10">
      <t>シンコウキョク</t>
    </rPh>
    <rPh sb="10" eb="13">
      <t>ソウムカ</t>
    </rPh>
    <phoneticPr fontId="49"/>
  </si>
  <si>
    <t>〒093-8585</t>
    <phoneticPr fontId="49"/>
  </si>
  <si>
    <t>網走市北７条西３丁目</t>
    <rPh sb="0" eb="3">
      <t>アバシリシ</t>
    </rPh>
    <rPh sb="3" eb="4">
      <t>キタ</t>
    </rPh>
    <rPh sb="5" eb="6">
      <t>ジョウ</t>
    </rPh>
    <rPh sb="6" eb="7">
      <t>ニシ</t>
    </rPh>
    <rPh sb="8" eb="10">
      <t>チョウメ</t>
    </rPh>
    <phoneticPr fontId="49"/>
  </si>
  <si>
    <t>(0152)  41-0610 (直通)</t>
    <phoneticPr fontId="49"/>
  </si>
  <si>
    <t>胆振総合振興局総務課</t>
    <rPh sb="0" eb="2">
      <t>イブリ</t>
    </rPh>
    <rPh sb="2" eb="4">
      <t>ソウゴウ</t>
    </rPh>
    <rPh sb="4" eb="7">
      <t>シンコウキョク</t>
    </rPh>
    <rPh sb="7" eb="10">
      <t>ソウムカ</t>
    </rPh>
    <phoneticPr fontId="49"/>
  </si>
  <si>
    <t>〒051-8558</t>
    <phoneticPr fontId="49"/>
  </si>
  <si>
    <t xml:space="preserve">室蘭市海岸町１丁目４番１号むろらん広域センタービル </t>
    <rPh sb="0" eb="3">
      <t>ムロランシ</t>
    </rPh>
    <rPh sb="3" eb="6">
      <t>カイガンチョウ</t>
    </rPh>
    <rPh sb="7" eb="9">
      <t>チョウメ</t>
    </rPh>
    <rPh sb="10" eb="11">
      <t>バン</t>
    </rPh>
    <rPh sb="12" eb="13">
      <t>ゴウ</t>
    </rPh>
    <phoneticPr fontId="49"/>
  </si>
  <si>
    <t>(0143)  24-9505 (直通)</t>
    <phoneticPr fontId="49"/>
  </si>
  <si>
    <t>日高振興局総務課</t>
    <rPh sb="0" eb="2">
      <t>ヒダカ</t>
    </rPh>
    <rPh sb="2" eb="5">
      <t>シンコウキョク</t>
    </rPh>
    <rPh sb="5" eb="8">
      <t>ソウムカ</t>
    </rPh>
    <phoneticPr fontId="49"/>
  </si>
  <si>
    <t>〒057-8558</t>
    <phoneticPr fontId="49"/>
  </si>
  <si>
    <t>浦河郡浦河町栄丘東通５６号</t>
    <rPh sb="0" eb="3">
      <t>ウラカワグン</t>
    </rPh>
    <rPh sb="3" eb="6">
      <t>ウラカワチョウ</t>
    </rPh>
    <rPh sb="6" eb="7">
      <t>サカエ</t>
    </rPh>
    <rPh sb="7" eb="8">
      <t>オカ</t>
    </rPh>
    <rPh sb="8" eb="9">
      <t>ヒガシ</t>
    </rPh>
    <rPh sb="9" eb="10">
      <t>ツウ</t>
    </rPh>
    <rPh sb="12" eb="13">
      <t>ゴウ</t>
    </rPh>
    <phoneticPr fontId="49"/>
  </si>
  <si>
    <t>(0146)  22-9054 (直通)</t>
    <phoneticPr fontId="49"/>
  </si>
  <si>
    <t>十勝総合振興局総務課</t>
    <rPh sb="0" eb="2">
      <t>トカチ</t>
    </rPh>
    <rPh sb="2" eb="4">
      <t>ソウゴウ</t>
    </rPh>
    <rPh sb="4" eb="7">
      <t>シンコウキョク</t>
    </rPh>
    <rPh sb="7" eb="10">
      <t>ソウムカ</t>
    </rPh>
    <phoneticPr fontId="49"/>
  </si>
  <si>
    <t>〒080-8588</t>
    <phoneticPr fontId="49"/>
  </si>
  <si>
    <t>帯広市東３条南３丁目</t>
    <rPh sb="0" eb="3">
      <t>オビヒロシ</t>
    </rPh>
    <rPh sb="3" eb="4">
      <t>ヒガシ</t>
    </rPh>
    <rPh sb="5" eb="6">
      <t>ジョウ</t>
    </rPh>
    <rPh sb="6" eb="7">
      <t>ミナミ</t>
    </rPh>
    <rPh sb="8" eb="10">
      <t>チョウメ</t>
    </rPh>
    <phoneticPr fontId="49"/>
  </si>
  <si>
    <t>(0155)  27-8509 (直通)</t>
    <phoneticPr fontId="49"/>
  </si>
  <si>
    <t>釧路総合振興局総務課</t>
    <rPh sb="0" eb="2">
      <t>クシロ</t>
    </rPh>
    <rPh sb="2" eb="4">
      <t>ソウゴウ</t>
    </rPh>
    <rPh sb="4" eb="6">
      <t>シンコウ</t>
    </rPh>
    <rPh sb="6" eb="7">
      <t>キョク</t>
    </rPh>
    <rPh sb="7" eb="10">
      <t>ソウムカ</t>
    </rPh>
    <phoneticPr fontId="49"/>
  </si>
  <si>
    <t>〒085-8588</t>
    <phoneticPr fontId="49"/>
  </si>
  <si>
    <t>釧路市浦見２丁目２番５４号</t>
    <rPh sb="0" eb="3">
      <t>クシロシ</t>
    </rPh>
    <rPh sb="3" eb="5">
      <t>ウラミ</t>
    </rPh>
    <rPh sb="6" eb="8">
      <t>チョウメ</t>
    </rPh>
    <rPh sb="9" eb="10">
      <t>バン</t>
    </rPh>
    <rPh sb="12" eb="13">
      <t>ゴウ</t>
    </rPh>
    <phoneticPr fontId="49"/>
  </si>
  <si>
    <t>(0154)  43-9131 (直通)</t>
    <phoneticPr fontId="49"/>
  </si>
  <si>
    <t>根室振興局総務課</t>
    <rPh sb="0" eb="2">
      <t>ネムロ</t>
    </rPh>
    <rPh sb="2" eb="5">
      <t>シンコウキョク</t>
    </rPh>
    <rPh sb="5" eb="8">
      <t>ソウムカ</t>
    </rPh>
    <phoneticPr fontId="49"/>
  </si>
  <si>
    <t>〒087-8588</t>
    <phoneticPr fontId="49"/>
  </si>
  <si>
    <t>根室市常盤町３丁目２８番地</t>
    <rPh sb="0" eb="3">
      <t>ネムロシ</t>
    </rPh>
    <rPh sb="3" eb="6">
      <t>トキワチョウ</t>
    </rPh>
    <rPh sb="7" eb="9">
      <t>チョウメ</t>
    </rPh>
    <rPh sb="11" eb="13">
      <t>バンチ</t>
    </rPh>
    <phoneticPr fontId="49"/>
  </si>
  <si>
    <t>(0153)  23-6813 (直通)</t>
    <phoneticPr fontId="49"/>
  </si>
  <si>
    <t>※　提出先</t>
    <rPh sb="2" eb="4">
      <t>テイシュツ</t>
    </rPh>
    <rPh sb="4" eb="5">
      <t>サキ</t>
    </rPh>
    <phoneticPr fontId="4"/>
  </si>
  <si>
    <t>20</t>
    <phoneticPr fontId="4"/>
  </si>
  <si>
    <t>2</t>
    <phoneticPr fontId="4"/>
  </si>
  <si>
    <t>0</t>
    <phoneticPr fontId="4"/>
  </si>
  <si>
    <t>働き方改革推進企業</t>
    <rPh sb="0" eb="1">
      <t>ハタラ</t>
    </rPh>
    <rPh sb="2" eb="3">
      <t>カタ</t>
    </rPh>
    <rPh sb="3" eb="5">
      <t>カイカク</t>
    </rPh>
    <rPh sb="5" eb="7">
      <t>スイシン</t>
    </rPh>
    <rPh sb="7" eb="9">
      <t>キギョウ</t>
    </rPh>
    <phoneticPr fontId="4"/>
  </si>
  <si>
    <t>ゴールド・シルバー</t>
  </si>
  <si>
    <t>ブロンズ</t>
  </si>
  <si>
    <t>ホワイト</t>
  </si>
  <si>
    <t>事業継続力強化又はBCP策定</t>
    <rPh sb="0" eb="2">
      <t>ジギョウ</t>
    </rPh>
    <rPh sb="2" eb="4">
      <t>ケイゾク</t>
    </rPh>
    <rPh sb="4" eb="5">
      <t>リョク</t>
    </rPh>
    <rPh sb="5" eb="7">
      <t>キョウカ</t>
    </rPh>
    <rPh sb="7" eb="8">
      <t>マタ</t>
    </rPh>
    <rPh sb="12" eb="14">
      <t>サクテイ</t>
    </rPh>
    <phoneticPr fontId="4"/>
  </si>
  <si>
    <t>地域社会の維持</t>
    <rPh sb="0" eb="2">
      <t>チイキ</t>
    </rPh>
    <rPh sb="2" eb="4">
      <t>シャカイ</t>
    </rPh>
    <rPh sb="5" eb="7">
      <t>イジ</t>
    </rPh>
    <phoneticPr fontId="49"/>
  </si>
  <si>
    <t>その他機関等</t>
    <rPh sb="2" eb="3">
      <t>タ</t>
    </rPh>
    <rPh sb="3" eb="5">
      <t>キカン</t>
    </rPh>
    <rPh sb="5" eb="6">
      <t>ナド</t>
    </rPh>
    <phoneticPr fontId="4"/>
  </si>
  <si>
    <t>自治会等</t>
    <rPh sb="0" eb="3">
      <t>ジチカイ</t>
    </rPh>
    <rPh sb="3" eb="4">
      <t>ナド</t>
    </rPh>
    <phoneticPr fontId="4"/>
  </si>
  <si>
    <t>01</t>
    <phoneticPr fontId="4"/>
  </si>
  <si>
    <t>申請区分</t>
    <rPh sb="0" eb="2">
      <t>シンセイ</t>
    </rPh>
    <rPh sb="2" eb="4">
      <t>クブン</t>
    </rPh>
    <phoneticPr fontId="4"/>
  </si>
  <si>
    <t>03</t>
    <phoneticPr fontId="4"/>
  </si>
  <si>
    <t>部署コード</t>
    <rPh sb="0" eb="2">
      <t>ブショ</t>
    </rPh>
    <phoneticPr fontId="4"/>
  </si>
  <si>
    <t>04</t>
    <phoneticPr fontId="4"/>
  </si>
  <si>
    <t>建設業許可番号又は整理番号</t>
    <rPh sb="0" eb="3">
      <t>ケンセツギョウ</t>
    </rPh>
    <rPh sb="3" eb="5">
      <t>キョカ</t>
    </rPh>
    <rPh sb="5" eb="7">
      <t>バンゴウ</t>
    </rPh>
    <rPh sb="7" eb="8">
      <t>マタ</t>
    </rPh>
    <rPh sb="9" eb="11">
      <t>セイリ</t>
    </rPh>
    <rPh sb="11" eb="13">
      <t>バンゴウ</t>
    </rPh>
    <phoneticPr fontId="4"/>
  </si>
  <si>
    <t>市町村コード</t>
    <rPh sb="0" eb="3">
      <t>シチョウソン</t>
    </rPh>
    <phoneticPr fontId="4"/>
  </si>
  <si>
    <t>代表者</t>
    <rPh sb="0" eb="3">
      <t>ダイヒョウシャ</t>
    </rPh>
    <phoneticPr fontId="4"/>
  </si>
  <si>
    <t>役職名</t>
    <rPh sb="0" eb="3">
      <t>ヤクショクメイ</t>
    </rPh>
    <phoneticPr fontId="4"/>
  </si>
  <si>
    <t>フリガナ</t>
    <phoneticPr fontId="4"/>
  </si>
  <si>
    <t>漢字</t>
    <rPh sb="0" eb="2">
      <t>カンジ</t>
    </rPh>
    <phoneticPr fontId="4"/>
  </si>
  <si>
    <t>氏名</t>
    <rPh sb="0" eb="2">
      <t>シメイ</t>
    </rPh>
    <phoneticPr fontId="4"/>
  </si>
  <si>
    <t>住所及び電話番号等</t>
    <rPh sb="0" eb="2">
      <t>ジュウショ</t>
    </rPh>
    <rPh sb="2" eb="3">
      <t>オヨ</t>
    </rPh>
    <rPh sb="4" eb="6">
      <t>デンワ</t>
    </rPh>
    <rPh sb="6" eb="8">
      <t>バンゴウ</t>
    </rPh>
    <rPh sb="8" eb="9">
      <t>ナド</t>
    </rPh>
    <phoneticPr fontId="4"/>
  </si>
  <si>
    <t>主たる営業所の所在地</t>
    <rPh sb="0" eb="1">
      <t>シュ</t>
    </rPh>
    <rPh sb="3" eb="6">
      <t>エイギョウショ</t>
    </rPh>
    <rPh sb="7" eb="10">
      <t>ショザイチ</t>
    </rPh>
    <phoneticPr fontId="4"/>
  </si>
  <si>
    <t>営業所等の名称</t>
    <rPh sb="0" eb="3">
      <t>エイギョウショ</t>
    </rPh>
    <rPh sb="3" eb="4">
      <t>ナド</t>
    </rPh>
    <rPh sb="5" eb="7">
      <t>メイショウ</t>
    </rPh>
    <phoneticPr fontId="4"/>
  </si>
  <si>
    <t>営業所１</t>
    <rPh sb="0" eb="3">
      <t>エイギョウショ</t>
    </rPh>
    <phoneticPr fontId="4"/>
  </si>
  <si>
    <t>営業所２</t>
    <rPh sb="0" eb="3">
      <t>エイギョウショ</t>
    </rPh>
    <phoneticPr fontId="4"/>
  </si>
  <si>
    <t>営業所３</t>
    <rPh sb="0" eb="3">
      <t>エイギョウショ</t>
    </rPh>
    <phoneticPr fontId="4"/>
  </si>
  <si>
    <t>営業所４</t>
    <rPh sb="0" eb="3">
      <t>エイギョウショ</t>
    </rPh>
    <phoneticPr fontId="4"/>
  </si>
  <si>
    <t>営業所５</t>
    <rPh sb="0" eb="3">
      <t>エイギョウショ</t>
    </rPh>
    <phoneticPr fontId="4"/>
  </si>
  <si>
    <t>営業所６</t>
    <rPh sb="0" eb="3">
      <t>エイギョウショ</t>
    </rPh>
    <phoneticPr fontId="4"/>
  </si>
  <si>
    <t>営業所７</t>
    <rPh sb="0" eb="3">
      <t>エイギョウショ</t>
    </rPh>
    <phoneticPr fontId="4"/>
  </si>
  <si>
    <t>営業所８</t>
    <rPh sb="0" eb="3">
      <t>エイギョウショ</t>
    </rPh>
    <phoneticPr fontId="4"/>
  </si>
  <si>
    <t>営業所９</t>
    <rPh sb="0" eb="3">
      <t>エイギョウショ</t>
    </rPh>
    <phoneticPr fontId="4"/>
  </si>
  <si>
    <t>営業所１０</t>
    <rPh sb="0" eb="3">
      <t>エイギョウショ</t>
    </rPh>
    <phoneticPr fontId="4"/>
  </si>
  <si>
    <t>所在地</t>
    <rPh sb="0" eb="3">
      <t>ショザイチ</t>
    </rPh>
    <phoneticPr fontId="4"/>
  </si>
  <si>
    <t>舗装プラントの所在地１(道内のみ)</t>
    <rPh sb="0" eb="2">
      <t>ホソウ</t>
    </rPh>
    <rPh sb="7" eb="10">
      <t>ショザイチ</t>
    </rPh>
    <rPh sb="12" eb="14">
      <t>ドウナイ</t>
    </rPh>
    <phoneticPr fontId="4"/>
  </si>
  <si>
    <t>舗装プラントの所在地２(道内のみ)</t>
    <rPh sb="0" eb="2">
      <t>ホソウ</t>
    </rPh>
    <rPh sb="7" eb="10">
      <t>ショザイチ</t>
    </rPh>
    <rPh sb="12" eb="14">
      <t>ドウナイ</t>
    </rPh>
    <phoneticPr fontId="4"/>
  </si>
  <si>
    <t>舗装プラントの所在地３(道内のみ)</t>
    <rPh sb="0" eb="2">
      <t>ホソウ</t>
    </rPh>
    <rPh sb="7" eb="10">
      <t>ショザイチ</t>
    </rPh>
    <rPh sb="12" eb="14">
      <t>ドウナイ</t>
    </rPh>
    <phoneticPr fontId="4"/>
  </si>
  <si>
    <t>鋼橋上部の製作工場所在地１(道内・道外)</t>
    <rPh sb="0" eb="2">
      <t>コウキョウ</t>
    </rPh>
    <rPh sb="2" eb="4">
      <t>ジョウブ</t>
    </rPh>
    <rPh sb="5" eb="7">
      <t>セイサク</t>
    </rPh>
    <rPh sb="7" eb="9">
      <t>コウジョウ</t>
    </rPh>
    <rPh sb="9" eb="12">
      <t>ショザイチ</t>
    </rPh>
    <rPh sb="14" eb="16">
      <t>ドウナイ</t>
    </rPh>
    <rPh sb="17" eb="18">
      <t>ドウ</t>
    </rPh>
    <rPh sb="18" eb="19">
      <t>ガイ</t>
    </rPh>
    <phoneticPr fontId="4"/>
  </si>
  <si>
    <t>鋼橋上部の製作工場所在地２(道内・道外)</t>
    <rPh sb="0" eb="2">
      <t>コウキョウ</t>
    </rPh>
    <rPh sb="2" eb="4">
      <t>ジョウブ</t>
    </rPh>
    <rPh sb="5" eb="7">
      <t>セイサク</t>
    </rPh>
    <rPh sb="7" eb="9">
      <t>コウジョウ</t>
    </rPh>
    <rPh sb="9" eb="12">
      <t>ショザイチ</t>
    </rPh>
    <rPh sb="14" eb="16">
      <t>ドウナイ</t>
    </rPh>
    <rPh sb="17" eb="18">
      <t>ドウ</t>
    </rPh>
    <rPh sb="18" eb="19">
      <t>ガイ</t>
    </rPh>
    <phoneticPr fontId="4"/>
  </si>
  <si>
    <t>工場等</t>
    <rPh sb="0" eb="2">
      <t>コウジョウ</t>
    </rPh>
    <rPh sb="2" eb="3">
      <t>ナド</t>
    </rPh>
    <phoneticPr fontId="4"/>
  </si>
  <si>
    <t>支店等の建設業法第３条許可の有無</t>
    <phoneticPr fontId="4"/>
  </si>
  <si>
    <t>郵便番号</t>
    <rPh sb="0" eb="4">
      <t>ユウビンバンゴウ</t>
    </rPh>
    <phoneticPr fontId="4"/>
  </si>
  <si>
    <t>09</t>
    <phoneticPr fontId="4"/>
  </si>
  <si>
    <t>建設業許可・経審</t>
    <rPh sb="0" eb="3">
      <t>ケンセツギョウ</t>
    </rPh>
    <rPh sb="3" eb="5">
      <t>キョカ</t>
    </rPh>
    <rPh sb="6" eb="8">
      <t>ケイシン</t>
    </rPh>
    <phoneticPr fontId="4"/>
  </si>
  <si>
    <t>主たる営業所</t>
    <rPh sb="0" eb="1">
      <t>シュ</t>
    </rPh>
    <rPh sb="3" eb="6">
      <t>エイギョウショ</t>
    </rPh>
    <phoneticPr fontId="4"/>
  </si>
  <si>
    <t>営業所等の所在地</t>
    <rPh sb="0" eb="3">
      <t>エイギョウショ</t>
    </rPh>
    <rPh sb="3" eb="4">
      <t>ナド</t>
    </rPh>
    <rPh sb="5" eb="8">
      <t>ショザイチ</t>
    </rPh>
    <phoneticPr fontId="4"/>
  </si>
  <si>
    <t>経審</t>
    <rPh sb="0" eb="2">
      <t>ケイシン</t>
    </rPh>
    <phoneticPr fontId="4"/>
  </si>
  <si>
    <t>土</t>
  </si>
  <si>
    <t>建</t>
  </si>
  <si>
    <t>大</t>
  </si>
  <si>
    <t>左</t>
  </si>
  <si>
    <t>と</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</si>
  <si>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</si>
  <si>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</si>
  <si>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</si>
  <si>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</si>
  <si>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</si>
  <si>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</si>
  <si>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</si>
  <si>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</si>
  <si>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</si>
  <si>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</si>
  <si>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</si>
  <si>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</si>
  <si>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</si>
  <si>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</si>
  <si>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</si>
  <si>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</si>
  <si>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</si>
  <si>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</si>
  <si>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</si>
  <si>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</si>
  <si>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</si>
  <si>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</si>
  <si>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</si>
  <si>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会社の規模等</t>
    <rPh sb="0" eb="2">
      <t>カイシャ</t>
    </rPh>
    <rPh sb="3" eb="5">
      <t>キボ</t>
    </rPh>
    <rPh sb="5" eb="6">
      <t>ナド</t>
    </rPh>
    <phoneticPr fontId="4"/>
  </si>
  <si>
    <t>資本金（単位：千円）</t>
    <rPh sb="0" eb="3">
      <t>シホンキン</t>
    </rPh>
    <rPh sb="4" eb="6">
      <t>タンイ</t>
    </rPh>
    <rPh sb="7" eb="9">
      <t>センエン</t>
    </rPh>
    <phoneticPr fontId="4"/>
  </si>
  <si>
    <t>全職員数（人）</t>
    <rPh sb="0" eb="1">
      <t>ゼン</t>
    </rPh>
    <rPh sb="1" eb="3">
      <t>ショクイン</t>
    </rPh>
    <rPh sb="3" eb="4">
      <t>スウ</t>
    </rPh>
    <rPh sb="5" eb="6">
      <t>ニン</t>
    </rPh>
    <phoneticPr fontId="4"/>
  </si>
  <si>
    <t>10</t>
    <phoneticPr fontId="4"/>
  </si>
  <si>
    <t>建設工事等に係る職員数（人）</t>
    <rPh sb="0" eb="2">
      <t>ケンセツ</t>
    </rPh>
    <rPh sb="2" eb="4">
      <t>コウジ</t>
    </rPh>
    <rPh sb="4" eb="5">
      <t>ナド</t>
    </rPh>
    <rPh sb="6" eb="7">
      <t>カカ</t>
    </rPh>
    <rPh sb="8" eb="11">
      <t>ショクインスウ</t>
    </rPh>
    <rPh sb="12" eb="13">
      <t>ニン</t>
    </rPh>
    <phoneticPr fontId="4"/>
  </si>
  <si>
    <t>技術職員（有資格者）</t>
    <rPh sb="0" eb="2">
      <t>ギジュツ</t>
    </rPh>
    <rPh sb="2" eb="4">
      <t>ショクイン</t>
    </rPh>
    <rPh sb="5" eb="6">
      <t>ユウ</t>
    </rPh>
    <rPh sb="6" eb="8">
      <t>シカク</t>
    </rPh>
    <rPh sb="8" eb="9">
      <t>シャ</t>
    </rPh>
    <phoneticPr fontId="4"/>
  </si>
  <si>
    <t>技術職員（その他）</t>
    <rPh sb="0" eb="2">
      <t>ギジュツ</t>
    </rPh>
    <rPh sb="2" eb="4">
      <t>ショクイン</t>
    </rPh>
    <rPh sb="7" eb="8">
      <t>タ</t>
    </rPh>
    <phoneticPr fontId="4"/>
  </si>
  <si>
    <t>合計</t>
    <rPh sb="0" eb="2">
      <t>ゴウケイ</t>
    </rPh>
    <phoneticPr fontId="4"/>
  </si>
  <si>
    <t>必須入力</t>
    <rPh sb="0" eb="2">
      <t>ヒッス</t>
    </rPh>
    <rPh sb="2" eb="4">
      <t>ニュウリョク</t>
    </rPh>
    <phoneticPr fontId="4"/>
  </si>
  <si>
    <t>自動入力</t>
    <rPh sb="0" eb="2">
      <t>ジドウ</t>
    </rPh>
    <rPh sb="2" eb="4">
      <t>ニュウリョク</t>
    </rPh>
    <phoneticPr fontId="4"/>
  </si>
  <si>
    <t>入力不要</t>
    <rPh sb="0" eb="2">
      <t>ニュウリョク</t>
    </rPh>
    <rPh sb="2" eb="4">
      <t>フヨウ</t>
    </rPh>
    <phoneticPr fontId="4"/>
  </si>
  <si>
    <t>11</t>
    <phoneticPr fontId="4"/>
  </si>
  <si>
    <t>道内</t>
    <rPh sb="0" eb="1">
      <t>ドウ</t>
    </rPh>
    <rPh sb="1" eb="2">
      <t>ナイ</t>
    </rPh>
    <phoneticPr fontId="4"/>
  </si>
  <si>
    <t>技術職員</t>
    <rPh sb="0" eb="2">
      <t>ギジュツ</t>
    </rPh>
    <rPh sb="2" eb="4">
      <t>ショクイン</t>
    </rPh>
    <phoneticPr fontId="4"/>
  </si>
  <si>
    <t>全国技術職員数</t>
    <rPh sb="0" eb="2">
      <t>ゼンコク</t>
    </rPh>
    <rPh sb="2" eb="4">
      <t>ギジュツ</t>
    </rPh>
    <rPh sb="4" eb="6">
      <t>ショクイン</t>
    </rPh>
    <rPh sb="6" eb="7">
      <t>スウ</t>
    </rPh>
    <phoneticPr fontId="4"/>
  </si>
  <si>
    <t>12</t>
    <phoneticPr fontId="4"/>
  </si>
  <si>
    <t>区分</t>
    <rPh sb="0" eb="2">
      <t>クブン</t>
    </rPh>
    <phoneticPr fontId="4"/>
  </si>
  <si>
    <t>測量業</t>
    <rPh sb="0" eb="2">
      <t>ソクリョウ</t>
    </rPh>
    <rPh sb="2" eb="3">
      <t>ギョウ</t>
    </rPh>
    <phoneticPr fontId="4"/>
  </si>
  <si>
    <t>建設コンサルタント</t>
    <rPh sb="0" eb="2">
      <t>ケンセツ</t>
    </rPh>
    <phoneticPr fontId="4"/>
  </si>
  <si>
    <t>地質調査業</t>
    <rPh sb="0" eb="2">
      <t>チシツ</t>
    </rPh>
    <rPh sb="2" eb="4">
      <t>チョウサ</t>
    </rPh>
    <rPh sb="4" eb="5">
      <t>ギョウ</t>
    </rPh>
    <phoneticPr fontId="4"/>
  </si>
  <si>
    <t>補償コンサルタント</t>
    <rPh sb="0" eb="2">
      <t>ホショウ</t>
    </rPh>
    <phoneticPr fontId="4"/>
  </si>
  <si>
    <t>建築士事務所登録</t>
    <rPh sb="0" eb="3">
      <t>ケンチクシ</t>
    </rPh>
    <rPh sb="3" eb="5">
      <t>ジム</t>
    </rPh>
    <rPh sb="5" eb="6">
      <t>ショ</t>
    </rPh>
    <rPh sb="6" eb="8">
      <t>トウロク</t>
    </rPh>
    <phoneticPr fontId="4"/>
  </si>
  <si>
    <t>13</t>
    <phoneticPr fontId="4"/>
  </si>
  <si>
    <t>建</t>
    <rPh sb="0" eb="1">
      <t>ケン</t>
    </rPh>
    <phoneticPr fontId="4"/>
  </si>
  <si>
    <t>補</t>
    <rPh sb="0" eb="1">
      <t>ホ</t>
    </rPh>
    <phoneticPr fontId="4"/>
  </si>
  <si>
    <t>石</t>
    <rPh sb="0" eb="1">
      <t>イシ</t>
    </rPh>
    <phoneticPr fontId="4"/>
  </si>
  <si>
    <t>０</t>
  </si>
  <si>
    <t>０</t>
    <phoneticPr fontId="4"/>
  </si>
  <si>
    <t>８</t>
    <phoneticPr fontId="4"/>
  </si>
  <si>
    <t>７</t>
    <phoneticPr fontId="4"/>
  </si>
  <si>
    <t>９</t>
    <phoneticPr fontId="4"/>
  </si>
  <si>
    <t>＊</t>
  </si>
  <si>
    <t>＊</t>
    <phoneticPr fontId="4"/>
  </si>
  <si>
    <t>１</t>
    <phoneticPr fontId="4"/>
  </si>
  <si>
    <t>４</t>
    <phoneticPr fontId="4"/>
  </si>
  <si>
    <t>２</t>
    <phoneticPr fontId="4"/>
  </si>
  <si>
    <t>５</t>
    <phoneticPr fontId="4"/>
  </si>
  <si>
    <t>６</t>
    <phoneticPr fontId="4"/>
  </si>
  <si>
    <t>３</t>
    <phoneticPr fontId="4"/>
  </si>
  <si>
    <t>許可・登録番号</t>
    <rPh sb="0" eb="2">
      <t>キョカ</t>
    </rPh>
    <rPh sb="3" eb="5">
      <t>トウロク</t>
    </rPh>
    <rPh sb="5" eb="7">
      <t>バンゴウ</t>
    </rPh>
    <phoneticPr fontId="4"/>
  </si>
  <si>
    <t>14</t>
    <phoneticPr fontId="4"/>
  </si>
  <si>
    <t>経営事項審査の審査基準日</t>
    <rPh sb="0" eb="2">
      <t>ケイエイ</t>
    </rPh>
    <rPh sb="2" eb="4">
      <t>ジコウ</t>
    </rPh>
    <rPh sb="4" eb="6">
      <t>シンサ</t>
    </rPh>
    <rPh sb="7" eb="9">
      <t>シンサ</t>
    </rPh>
    <rPh sb="9" eb="11">
      <t>キジュン</t>
    </rPh>
    <rPh sb="11" eb="12">
      <t>ビ</t>
    </rPh>
    <phoneticPr fontId="4"/>
  </si>
  <si>
    <t>申請年月日</t>
    <rPh sb="0" eb="2">
      <t>シンセイ</t>
    </rPh>
    <rPh sb="2" eb="5">
      <t>ネンガッピ</t>
    </rPh>
    <phoneticPr fontId="4"/>
  </si>
  <si>
    <t>指名競争入札の場合において契約履行が可能な地域を所管する主な発注機関</t>
    <phoneticPr fontId="4"/>
  </si>
  <si>
    <t>総合振興局・振興局</t>
    <rPh sb="0" eb="2">
      <t>ソウゴウ</t>
    </rPh>
    <rPh sb="2" eb="4">
      <t>シンコウ</t>
    </rPh>
    <rPh sb="4" eb="5">
      <t>キョク</t>
    </rPh>
    <rPh sb="6" eb="8">
      <t>シンコウ</t>
    </rPh>
    <rPh sb="8" eb="9">
      <t>キョク</t>
    </rPh>
    <phoneticPr fontId="4"/>
  </si>
  <si>
    <t>他（※）</t>
    <rPh sb="0" eb="1">
      <t>ホカ</t>
    </rPh>
    <phoneticPr fontId="4"/>
  </si>
  <si>
    <t>一般土木</t>
    <rPh sb="0" eb="4">
      <t>イッパンドボク</t>
    </rPh>
    <phoneticPr fontId="4"/>
  </si>
  <si>
    <t>建設管理部</t>
    <rPh sb="0" eb="5">
      <t>ケンセツカンリブ</t>
    </rPh>
    <phoneticPr fontId="4"/>
  </si>
  <si>
    <t>※　舗装、鋼橋上部、建築、電気、管、塗装、道路標識設置、造園、機械器具設置、道路清掃、土木設計、測量、地質調査、技術資料作成、建築設計</t>
    <phoneticPr fontId="4"/>
  </si>
  <si>
    <t>15</t>
    <phoneticPr fontId="4"/>
  </si>
  <si>
    <t>　</t>
  </si>
  <si>
    <t>希望する資格</t>
    <rPh sb="0" eb="2">
      <t>キボウ</t>
    </rPh>
    <rPh sb="4" eb="6">
      <t>シカク</t>
    </rPh>
    <phoneticPr fontId="4"/>
  </si>
  <si>
    <t>完成工事高の有無等（※）</t>
    <rPh sb="0" eb="2">
      <t>カンセイ</t>
    </rPh>
    <rPh sb="2" eb="4">
      <t>コウジ</t>
    </rPh>
    <rPh sb="4" eb="5">
      <t>タカ</t>
    </rPh>
    <rPh sb="6" eb="8">
      <t>ウム</t>
    </rPh>
    <rPh sb="8" eb="9">
      <t>ナド</t>
    </rPh>
    <phoneticPr fontId="4"/>
  </si>
  <si>
    <t>※</t>
    <phoneticPr fontId="4"/>
  </si>
  <si>
    <t>建設工事：完成工事高の有無（有の場合、リストから「○」を選択）</t>
    <rPh sb="0" eb="2">
      <t>ケンセツ</t>
    </rPh>
    <rPh sb="2" eb="4">
      <t>コウジ</t>
    </rPh>
    <rPh sb="5" eb="7">
      <t>カンセイ</t>
    </rPh>
    <rPh sb="7" eb="9">
      <t>コウジ</t>
    </rPh>
    <rPh sb="9" eb="10">
      <t>タカ</t>
    </rPh>
    <rPh sb="11" eb="13">
      <t>ウム</t>
    </rPh>
    <rPh sb="14" eb="15">
      <t>アリ</t>
    </rPh>
    <rPh sb="16" eb="18">
      <t>バアイ</t>
    </rPh>
    <rPh sb="28" eb="30">
      <t>センタク</t>
    </rPh>
    <phoneticPr fontId="4"/>
  </si>
  <si>
    <t>設計等　：審査基準日直前の決算期の完成事業高（単位：千円、税抜き）</t>
    <rPh sb="0" eb="2">
      <t>セッケイ</t>
    </rPh>
    <rPh sb="2" eb="3">
      <t>ナド</t>
    </rPh>
    <rPh sb="5" eb="7">
      <t>シンサ</t>
    </rPh>
    <rPh sb="7" eb="9">
      <t>キジュン</t>
    </rPh>
    <rPh sb="9" eb="10">
      <t>ビ</t>
    </rPh>
    <rPh sb="10" eb="12">
      <t>チョクゼン</t>
    </rPh>
    <rPh sb="13" eb="16">
      <t>ケッサンキ</t>
    </rPh>
    <rPh sb="17" eb="19">
      <t>カンセイ</t>
    </rPh>
    <rPh sb="19" eb="21">
      <t>ジギョウ</t>
    </rPh>
    <rPh sb="21" eb="22">
      <t>タカ</t>
    </rPh>
    <rPh sb="23" eb="25">
      <t>タンイ</t>
    </rPh>
    <rPh sb="26" eb="28">
      <t>センエン</t>
    </rPh>
    <rPh sb="29" eb="30">
      <t>ゼイ</t>
    </rPh>
    <rPh sb="30" eb="31">
      <t>ヌ</t>
    </rPh>
    <phoneticPr fontId="4"/>
  </si>
  <si>
    <t>16</t>
    <phoneticPr fontId="4"/>
  </si>
  <si>
    <t>作業船</t>
    <rPh sb="0" eb="2">
      <t>サギョウ</t>
    </rPh>
    <rPh sb="2" eb="3">
      <t>セン</t>
    </rPh>
    <phoneticPr fontId="4"/>
  </si>
  <si>
    <t>ｱﾙﾌｧﾙﾄﾌｨﾆｯｼｬｰ</t>
    <phoneticPr fontId="4"/>
  </si>
  <si>
    <t>ﾌﾟﾗｳ・ﾊﾟﾝﾌﾞﾚｰｶ</t>
    <phoneticPr fontId="4"/>
  </si>
  <si>
    <t>種子吹付機械</t>
    <rPh sb="0" eb="2">
      <t>シュシ</t>
    </rPh>
    <rPh sb="2" eb="4">
      <t>フキツケ</t>
    </rPh>
    <rPh sb="4" eb="6">
      <t>キカイ</t>
    </rPh>
    <phoneticPr fontId="4"/>
  </si>
  <si>
    <t>機器の保有等</t>
    <rPh sb="0" eb="2">
      <t>キキ</t>
    </rPh>
    <rPh sb="3" eb="5">
      <t>ホユウ</t>
    </rPh>
    <rPh sb="5" eb="6">
      <t>ナド</t>
    </rPh>
    <phoneticPr fontId="4"/>
  </si>
  <si>
    <t>17</t>
    <phoneticPr fontId="4"/>
  </si>
  <si>
    <t>ＲＣＣＭ</t>
  </si>
  <si>
    <t>Ⅰ</t>
  </si>
  <si>
    <t>Ⅱ</t>
  </si>
  <si>
    <t>建設機械施工技士</t>
    <rPh sb="0" eb="2">
      <t>ケンセツ</t>
    </rPh>
    <rPh sb="2" eb="4">
      <t>キカイ</t>
    </rPh>
    <rPh sb="4" eb="6">
      <t>セコウ</t>
    </rPh>
    <rPh sb="6" eb="8">
      <t>ギシ</t>
    </rPh>
    <phoneticPr fontId="4"/>
  </si>
  <si>
    <t>土木施工管理技士</t>
    <rPh sb="0" eb="2">
      <t>ドボク</t>
    </rPh>
    <rPh sb="2" eb="4">
      <t>セコウ</t>
    </rPh>
    <rPh sb="4" eb="6">
      <t>カンリ</t>
    </rPh>
    <rPh sb="6" eb="8">
      <t>ギシ</t>
    </rPh>
    <phoneticPr fontId="4"/>
  </si>
  <si>
    <t>建築施工管理技士</t>
    <rPh sb="0" eb="2">
      <t>ケンチク</t>
    </rPh>
    <rPh sb="2" eb="4">
      <t>セコウ</t>
    </rPh>
    <rPh sb="4" eb="6">
      <t>カンリ</t>
    </rPh>
    <rPh sb="6" eb="8">
      <t>ギシ</t>
    </rPh>
    <phoneticPr fontId="4"/>
  </si>
  <si>
    <t>電気工事施工管理技士</t>
    <rPh sb="0" eb="2">
      <t>デンキ</t>
    </rPh>
    <rPh sb="2" eb="4">
      <t>コウジ</t>
    </rPh>
    <rPh sb="4" eb="6">
      <t>セコウ</t>
    </rPh>
    <rPh sb="6" eb="8">
      <t>カンリ</t>
    </rPh>
    <rPh sb="8" eb="10">
      <t>ギシ</t>
    </rPh>
    <phoneticPr fontId="4"/>
  </si>
  <si>
    <t>管工事施工管理技士</t>
    <rPh sb="0" eb="1">
      <t>カン</t>
    </rPh>
    <rPh sb="1" eb="3">
      <t>コウジ</t>
    </rPh>
    <rPh sb="3" eb="5">
      <t>セコウ</t>
    </rPh>
    <rPh sb="5" eb="7">
      <t>カンリ</t>
    </rPh>
    <rPh sb="7" eb="9">
      <t>ギシ</t>
    </rPh>
    <phoneticPr fontId="4"/>
  </si>
  <si>
    <t>造園施工管理技士</t>
    <rPh sb="0" eb="2">
      <t>ゾウエン</t>
    </rPh>
    <rPh sb="2" eb="4">
      <t>セコウ</t>
    </rPh>
    <rPh sb="4" eb="6">
      <t>カンリ</t>
    </rPh>
    <rPh sb="6" eb="8">
      <t>ギシ</t>
    </rPh>
    <phoneticPr fontId="4"/>
  </si>
  <si>
    <t>電気主任技術者</t>
    <rPh sb="0" eb="2">
      <t>デンキ</t>
    </rPh>
    <rPh sb="2" eb="4">
      <t>シュニン</t>
    </rPh>
    <rPh sb="4" eb="7">
      <t>ギジュツシャ</t>
    </rPh>
    <phoneticPr fontId="4"/>
  </si>
  <si>
    <t>電気工事士</t>
    <rPh sb="0" eb="2">
      <t>デンキ</t>
    </rPh>
    <rPh sb="2" eb="4">
      <t>コウジ</t>
    </rPh>
    <rPh sb="4" eb="5">
      <t>シ</t>
    </rPh>
    <phoneticPr fontId="4"/>
  </si>
  <si>
    <t>工事担任者</t>
    <rPh sb="0" eb="2">
      <t>コウジ</t>
    </rPh>
    <rPh sb="2" eb="4">
      <t>タンニン</t>
    </rPh>
    <rPh sb="4" eb="5">
      <t>モノ</t>
    </rPh>
    <phoneticPr fontId="4"/>
  </si>
  <si>
    <t>舗装施工管理技術者</t>
    <rPh sb="0" eb="2">
      <t>ホソウ</t>
    </rPh>
    <rPh sb="2" eb="4">
      <t>セコウ</t>
    </rPh>
    <rPh sb="3" eb="4">
      <t>コウ</t>
    </rPh>
    <rPh sb="4" eb="6">
      <t>カンリ</t>
    </rPh>
    <rPh sb="6" eb="9">
      <t>ギジュツシャ</t>
    </rPh>
    <phoneticPr fontId="4"/>
  </si>
  <si>
    <t>公共工事品質確保技術者</t>
    <rPh sb="0" eb="2">
      <t>コウキョウ</t>
    </rPh>
    <rPh sb="2" eb="4">
      <t>コウジ</t>
    </rPh>
    <rPh sb="4" eb="6">
      <t>ヒンシツ</t>
    </rPh>
    <rPh sb="6" eb="8">
      <t>カクホ</t>
    </rPh>
    <rPh sb="8" eb="10">
      <t>ギジュツ</t>
    </rPh>
    <rPh sb="10" eb="11">
      <t>シャ</t>
    </rPh>
    <phoneticPr fontId="4"/>
  </si>
  <si>
    <t>AI-DD総合種</t>
    <rPh sb="5" eb="7">
      <t>ソウゴウ</t>
    </rPh>
    <rPh sb="7" eb="8">
      <t>シュ</t>
    </rPh>
    <phoneticPr fontId="4"/>
  </si>
  <si>
    <t>建設コンサルタント登録部門</t>
    <rPh sb="0" eb="2">
      <t>ケンセツ</t>
    </rPh>
    <rPh sb="9" eb="11">
      <t>トウロク</t>
    </rPh>
    <rPh sb="11" eb="13">
      <t>ブモン</t>
    </rPh>
    <phoneticPr fontId="4"/>
  </si>
  <si>
    <t>電気電子</t>
    <rPh sb="0" eb="2">
      <t>デンキ</t>
    </rPh>
    <rPh sb="2" eb="4">
      <t>デンシ</t>
    </rPh>
    <phoneticPr fontId="4"/>
  </si>
  <si>
    <t>19</t>
    <phoneticPr fontId="4"/>
  </si>
  <si>
    <t>補償コンサルタント登録部門</t>
    <rPh sb="0" eb="2">
      <t>ホショウ</t>
    </rPh>
    <rPh sb="9" eb="11">
      <t>トウロク</t>
    </rPh>
    <rPh sb="11" eb="13">
      <t>ブモン</t>
    </rPh>
    <phoneticPr fontId="4"/>
  </si>
  <si>
    <t>土地調査</t>
  </si>
  <si>
    <t>土地評価</t>
  </si>
  <si>
    <t>物件</t>
  </si>
  <si>
    <t>機械工作物</t>
  </si>
  <si>
    <t>営業補償・特殊補償</t>
  </si>
  <si>
    <t>事業損失</t>
  </si>
  <si>
    <t>補償関連</t>
  </si>
  <si>
    <t>総合補償</t>
  </si>
  <si>
    <t>21</t>
    <phoneticPr fontId="4"/>
  </si>
  <si>
    <t>計量証明事業者登録部門</t>
    <rPh sb="0" eb="2">
      <t>ケイリョウ</t>
    </rPh>
    <rPh sb="2" eb="4">
      <t>ショウメイ</t>
    </rPh>
    <rPh sb="4" eb="7">
      <t>ジギョウシャ</t>
    </rPh>
    <rPh sb="7" eb="9">
      <t>トウロク</t>
    </rPh>
    <rPh sb="9" eb="11">
      <t>ブモン</t>
    </rPh>
    <phoneticPr fontId="4"/>
  </si>
  <si>
    <t>長さ （に係る計量証明の事業）</t>
  </si>
  <si>
    <t>質量</t>
  </si>
  <si>
    <t>面積</t>
  </si>
  <si>
    <t>体積</t>
  </si>
  <si>
    <t>熱量</t>
  </si>
  <si>
    <t>濃度</t>
  </si>
  <si>
    <t>音圧レベル</t>
  </si>
  <si>
    <t>振動加速度レベル</t>
  </si>
  <si>
    <t>22</t>
    <phoneticPr fontId="4"/>
  </si>
  <si>
    <t>技術・社会的要素</t>
    <rPh sb="0" eb="2">
      <t>ギジュツ</t>
    </rPh>
    <rPh sb="3" eb="6">
      <t>シャカイテキ</t>
    </rPh>
    <rPh sb="6" eb="8">
      <t>ヨウソ</t>
    </rPh>
    <phoneticPr fontId="4"/>
  </si>
  <si>
    <t>地域社会の維持</t>
    <rPh sb="0" eb="2">
      <t>チイキ</t>
    </rPh>
    <rPh sb="2" eb="4">
      <t>シャカイ</t>
    </rPh>
    <rPh sb="5" eb="7">
      <t>イジ</t>
    </rPh>
    <phoneticPr fontId="4"/>
  </si>
  <si>
    <t>合併（事業譲渡）に関する届出書提出の有無（対象者のみ）</t>
    <rPh sb="21" eb="24">
      <t>タイショウシャ</t>
    </rPh>
    <phoneticPr fontId="4"/>
  </si>
  <si>
    <t>対象</t>
    <rPh sb="0" eb="2">
      <t>タイショウ</t>
    </rPh>
    <phoneticPr fontId="4"/>
  </si>
  <si>
    <t>合併等年月日</t>
    <rPh sb="0" eb="2">
      <t>ガッペイ</t>
    </rPh>
    <rPh sb="2" eb="3">
      <t>ナド</t>
    </rPh>
    <rPh sb="3" eb="6">
      <t>ネンガッピ</t>
    </rPh>
    <phoneticPr fontId="4"/>
  </si>
  <si>
    <t>最上位等級の区分に関する申請書提出の有無（対象者のみ）</t>
    <rPh sb="0" eb="3">
      <t>サイジョウイ</t>
    </rPh>
    <rPh sb="3" eb="5">
      <t>トウキュウ</t>
    </rPh>
    <rPh sb="6" eb="8">
      <t>クブン</t>
    </rPh>
    <rPh sb="9" eb="10">
      <t>カン</t>
    </rPh>
    <rPh sb="12" eb="15">
      <t>シンセイショ</t>
    </rPh>
    <rPh sb="15" eb="17">
      <t>テイシュツ</t>
    </rPh>
    <rPh sb="18" eb="20">
      <t>ウム</t>
    </rPh>
    <rPh sb="21" eb="24">
      <t>タイショウシャ</t>
    </rPh>
    <phoneticPr fontId="4"/>
  </si>
  <si>
    <t>社会保険等の加入状況</t>
    <rPh sb="0" eb="2">
      <t>シャカイ</t>
    </rPh>
    <rPh sb="2" eb="4">
      <t>ホケン</t>
    </rPh>
    <rPh sb="4" eb="5">
      <t>ナド</t>
    </rPh>
    <rPh sb="6" eb="10">
      <t>カニュウジョウキョウ</t>
    </rPh>
    <phoneticPr fontId="4"/>
  </si>
  <si>
    <t>保険種別</t>
    <rPh sb="0" eb="2">
      <t>ホケン</t>
    </rPh>
    <rPh sb="2" eb="4">
      <t>シュベツ</t>
    </rPh>
    <phoneticPr fontId="4"/>
  </si>
  <si>
    <t>健康保険</t>
    <rPh sb="0" eb="2">
      <t>ケンコウ</t>
    </rPh>
    <rPh sb="2" eb="4">
      <t>ホケン</t>
    </rPh>
    <phoneticPr fontId="4"/>
  </si>
  <si>
    <t>厚生年金</t>
    <rPh sb="0" eb="2">
      <t>コウセイ</t>
    </rPh>
    <rPh sb="2" eb="4">
      <t>ネンキン</t>
    </rPh>
    <phoneticPr fontId="4"/>
  </si>
  <si>
    <t>雇用保険</t>
    <rPh sb="0" eb="2">
      <t>コヨウ</t>
    </rPh>
    <rPh sb="2" eb="4">
      <t>ホケン</t>
    </rPh>
    <phoneticPr fontId="4"/>
  </si>
  <si>
    <t>番号</t>
    <rPh sb="0" eb="2">
      <t>バンゴウ</t>
    </rPh>
    <phoneticPr fontId="4"/>
  </si>
  <si>
    <t>日付</t>
    <phoneticPr fontId="4"/>
  </si>
  <si>
    <t>チェック</t>
    <phoneticPr fontId="4"/>
  </si>
  <si>
    <t>全体</t>
    <rPh sb="0" eb="2">
      <t>ゼンタイ</t>
    </rPh>
    <phoneticPr fontId="4"/>
  </si>
  <si>
    <t>入力チェック</t>
    <rPh sb="0" eb="2">
      <t>ニュウリョク</t>
    </rPh>
    <phoneticPr fontId="4"/>
  </si>
  <si>
    <t>00</t>
    <phoneticPr fontId="4"/>
  </si>
  <si>
    <t>営業所(左下のﾘｽﾄ選択)</t>
    <rPh sb="0" eb="3">
      <t>エイギョウショ</t>
    </rPh>
    <rPh sb="4" eb="6">
      <t>ヒダリシタ</t>
    </rPh>
    <rPh sb="10" eb="12">
      <t>センタク</t>
    </rPh>
    <phoneticPr fontId="4"/>
  </si>
  <si>
    <t>日付ﾁｪｯｸ</t>
    <rPh sb="0" eb="2">
      <t>ヒヅケ</t>
    </rPh>
    <phoneticPr fontId="4"/>
  </si>
  <si>
    <t>対象ﾁｪｯｸ</t>
    <rPh sb="0" eb="2">
      <t>タイショウ</t>
    </rPh>
    <phoneticPr fontId="4"/>
  </si>
  <si>
    <t>ﾁｪｯｸOK</t>
    <phoneticPr fontId="4"/>
  </si>
  <si>
    <t>ﾁｪｯｸNG</t>
    <phoneticPr fontId="4"/>
  </si>
  <si>
    <t>業態調書 TOPへ</t>
    <rPh sb="0" eb="2">
      <t>ギョウタイ</t>
    </rPh>
    <rPh sb="2" eb="4">
      <t>チョウショ</t>
    </rPh>
    <phoneticPr fontId="4"/>
  </si>
  <si>
    <t>（リンク）</t>
    <phoneticPr fontId="4"/>
  </si>
  <si>
    <t>『業態調書』</t>
    <rPh sb="1" eb="3">
      <t>ギョウタイ</t>
    </rPh>
    <rPh sb="3" eb="5">
      <t>チョウショ</t>
    </rPh>
    <phoneticPr fontId="4"/>
  </si>
  <si>
    <t>親会社（会社法第２条第４号の規定によるもの）</t>
    <rPh sb="0" eb="3">
      <t>オヤガイシャ</t>
    </rPh>
    <rPh sb="4" eb="6">
      <t>カイシャ</t>
    </rPh>
    <rPh sb="6" eb="7">
      <t>ホウ</t>
    </rPh>
    <rPh sb="7" eb="8">
      <t>ダイ</t>
    </rPh>
    <rPh sb="9" eb="10">
      <t>ジョウ</t>
    </rPh>
    <rPh sb="10" eb="11">
      <t>ダイ</t>
    </rPh>
    <rPh sb="12" eb="13">
      <t>ゴウ</t>
    </rPh>
    <rPh sb="14" eb="16">
      <t>キテイ</t>
    </rPh>
    <phoneticPr fontId="4"/>
  </si>
  <si>
    <t>商号又は名称</t>
    <rPh sb="0" eb="2">
      <t>ショウゴウ</t>
    </rPh>
    <rPh sb="2" eb="3">
      <t>マタ</t>
    </rPh>
    <rPh sb="4" eb="6">
      <t>メイショウ</t>
    </rPh>
    <phoneticPr fontId="4"/>
  </si>
  <si>
    <t>郵便番号</t>
    <rPh sb="0" eb="4">
      <t>ユウビンバンゴウ</t>
    </rPh>
    <phoneticPr fontId="4"/>
  </si>
  <si>
    <t>市町村名(道内)又は都府県名(道外)</t>
    <rPh sb="0" eb="3">
      <t>シチョウソン</t>
    </rPh>
    <rPh sb="3" eb="4">
      <t>メイ</t>
    </rPh>
    <rPh sb="5" eb="7">
      <t>ドウナイ</t>
    </rPh>
    <rPh sb="8" eb="9">
      <t>マタ</t>
    </rPh>
    <rPh sb="10" eb="13">
      <t>トフケン</t>
    </rPh>
    <rPh sb="13" eb="14">
      <t>メイ</t>
    </rPh>
    <rPh sb="15" eb="16">
      <t>ドウ</t>
    </rPh>
    <rPh sb="16" eb="17">
      <t>ガイ</t>
    </rPh>
    <phoneticPr fontId="4"/>
  </si>
  <si>
    <t>渡</t>
  </si>
  <si>
    <t>檜</t>
  </si>
  <si>
    <t>後</t>
  </si>
  <si>
    <t>上</t>
  </si>
  <si>
    <t>留</t>
  </si>
  <si>
    <t>宗</t>
  </si>
  <si>
    <t>胆</t>
  </si>
  <si>
    <t>日</t>
  </si>
  <si>
    <t>十</t>
  </si>
  <si>
    <t>釧</t>
  </si>
  <si>
    <t>根</t>
  </si>
  <si>
    <t>オ</t>
  </si>
  <si>
    <t>振興局</t>
    <rPh sb="0" eb="2">
      <t>シンコウ</t>
    </rPh>
    <rPh sb="2" eb="3">
      <t>キョク</t>
    </rPh>
    <phoneticPr fontId="4"/>
  </si>
  <si>
    <t>牧</t>
    <rPh sb="0" eb="1">
      <t>マキ</t>
    </rPh>
    <phoneticPr fontId="4"/>
  </si>
  <si>
    <t>人的関係がある他の資格者　　　※上記１～３記載の会社を含む</t>
    <rPh sb="0" eb="2">
      <t>ジンテキ</t>
    </rPh>
    <rPh sb="2" eb="4">
      <t>カンケイ</t>
    </rPh>
    <rPh sb="7" eb="8">
      <t>ホカ</t>
    </rPh>
    <rPh sb="9" eb="11">
      <t>シカク</t>
    </rPh>
    <rPh sb="11" eb="12">
      <t>シャ</t>
    </rPh>
    <rPh sb="16" eb="18">
      <t>ジョウキ</t>
    </rPh>
    <rPh sb="21" eb="23">
      <t>キサイ</t>
    </rPh>
    <rPh sb="24" eb="26">
      <t>カイシャ</t>
    </rPh>
    <rPh sb="27" eb="28">
      <t>フク</t>
    </rPh>
    <phoneticPr fontId="4"/>
  </si>
  <si>
    <t>1</t>
    <phoneticPr fontId="4"/>
  </si>
  <si>
    <t>3</t>
    <phoneticPr fontId="4"/>
  </si>
  <si>
    <t>4</t>
    <phoneticPr fontId="4"/>
  </si>
  <si>
    <t>自社での役職名</t>
    <rPh sb="0" eb="2">
      <t>ジシャ</t>
    </rPh>
    <rPh sb="4" eb="7">
      <t>ヤクショクメイ</t>
    </rPh>
    <phoneticPr fontId="4"/>
  </si>
  <si>
    <t>兼任先での役職名</t>
    <rPh sb="0" eb="2">
      <t>ケンニン</t>
    </rPh>
    <rPh sb="2" eb="3">
      <t>サキ</t>
    </rPh>
    <rPh sb="5" eb="7">
      <t>ヤクショク</t>
    </rPh>
    <rPh sb="7" eb="8">
      <t>メイ</t>
    </rPh>
    <phoneticPr fontId="4"/>
  </si>
  <si>
    <t>市町村名又は都府県名</t>
    <rPh sb="0" eb="3">
      <t>シチョウソン</t>
    </rPh>
    <rPh sb="3" eb="4">
      <t>メイ</t>
    </rPh>
    <rPh sb="4" eb="5">
      <t>マタ</t>
    </rPh>
    <rPh sb="6" eb="9">
      <t>トフケン</t>
    </rPh>
    <rPh sb="9" eb="10">
      <t>メイ</t>
    </rPh>
    <phoneticPr fontId="4"/>
  </si>
  <si>
    <t>ﾘｽﾄ選択</t>
    <rPh sb="3" eb="5">
      <t>センタク</t>
    </rPh>
    <phoneticPr fontId="4"/>
  </si>
  <si>
    <t>代表者名(左枠:姓,右枠:名)</t>
    <rPh sb="0" eb="3">
      <t>ダイヒョウシャ</t>
    </rPh>
    <rPh sb="3" eb="4">
      <t>メイ</t>
    </rPh>
    <phoneticPr fontId="4"/>
  </si>
  <si>
    <t>兼任者の氏名(左枠:姓,右枠:名)</t>
    <rPh sb="0" eb="2">
      <t>ケンニン</t>
    </rPh>
    <rPh sb="2" eb="3">
      <t>モノ</t>
    </rPh>
    <rPh sb="4" eb="6">
      <t>シメイ</t>
    </rPh>
    <phoneticPr fontId="4"/>
  </si>
  <si>
    <t>髙</t>
  </si>
  <si>
    <t>全角ﾁｪｯｸ</t>
    <rPh sb="0" eb="2">
      <t>ゼンカク</t>
    </rPh>
    <phoneticPr fontId="4"/>
  </si>
  <si>
    <t>漢字判定範囲</t>
    <rPh sb="0" eb="2">
      <t>カンジ</t>
    </rPh>
    <rPh sb="2" eb="4">
      <t>ハンテイ</t>
    </rPh>
    <rPh sb="4" eb="6">
      <t>ハンイ</t>
    </rPh>
    <phoneticPr fontId="4"/>
  </si>
  <si>
    <t>JIS１</t>
    <phoneticPr fontId="4"/>
  </si>
  <si>
    <t>JIS2</t>
    <phoneticPr fontId="4"/>
  </si>
  <si>
    <t>㈱</t>
  </si>
  <si>
    <t>①</t>
  </si>
  <si>
    <t>②</t>
  </si>
  <si>
    <t>③</t>
  </si>
  <si>
    <t>④</t>
  </si>
  <si>
    <t>⑤</t>
  </si>
  <si>
    <t>⑥</t>
  </si>
  <si>
    <t>⑦</t>
  </si>
  <si>
    <t>⑧</t>
  </si>
  <si>
    <t>⑨</t>
  </si>
  <si>
    <t>⑩</t>
  </si>
  <si>
    <t>⑪</t>
  </si>
  <si>
    <t>⑫</t>
  </si>
  <si>
    <t>⑬</t>
  </si>
  <si>
    <t>⑭</t>
  </si>
  <si>
    <t>⑮</t>
  </si>
  <si>
    <t>⑯</t>
  </si>
  <si>
    <t>⑰</t>
  </si>
  <si>
    <t>⑱</t>
  </si>
  <si>
    <t>⑲</t>
  </si>
  <si>
    <t>⑳</t>
  </si>
  <si>
    <t>Ⅲ</t>
  </si>
  <si>
    <t>Ⅳ</t>
  </si>
  <si>
    <t>Ⅴ</t>
  </si>
  <si>
    <t>Ⅵ</t>
  </si>
  <si>
    <t>Ⅶ</t>
  </si>
  <si>
    <t>Ⅷ</t>
  </si>
  <si>
    <t>Ⅸ</t>
  </si>
  <si>
    <t>Ⅹ</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</si>
  <si>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</si>
  <si>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</si>
  <si>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</si>
  <si>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</si>
  <si>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</si>
  <si>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</si>
  <si>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</si>
  <si>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</si>
  <si>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</si>
  <si>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</si>
  <si>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</si>
  <si>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</si>
  <si>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</si>
  <si>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</si>
  <si>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</si>
  <si>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</si>
  <si>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</si>
  <si>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</si>
  <si>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</si>
  <si>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</si>
  <si>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</si>
  <si>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</si>
  <si>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</si>
  <si>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</si>
  <si>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</si>
  <si>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</si>
  <si>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</si>
  <si>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</si>
  <si>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</si>
  <si>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</si>
  <si>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</si>
  <si>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</si>
  <si>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</si>
  <si>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</si>
  <si>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</si>
  <si>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</si>
  <si>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</si>
  <si>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</si>
  <si>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</si>
  <si>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</si>
  <si>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</si>
  <si>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</si>
  <si>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</si>
  <si>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纊</t>
  </si>
  <si>
    <t>褜</t>
  </si>
  <si>
    <t>鍈</t>
  </si>
  <si>
    <t>銈</t>
  </si>
  <si>
    <t>蓜</t>
  </si>
  <si>
    <t>俉</t>
  </si>
  <si>
    <t>炻</t>
  </si>
  <si>
    <t>昱</t>
  </si>
  <si>
    <t>棈</t>
  </si>
  <si>
    <t>鋹</t>
  </si>
  <si>
    <t>曻</t>
  </si>
  <si>
    <t>彅</t>
  </si>
  <si>
    <t>丨</t>
  </si>
  <si>
    <t>仡</t>
  </si>
  <si>
    <t>仼</t>
  </si>
  <si>
    <t>伀</t>
  </si>
  <si>
    <t>伃</t>
  </si>
  <si>
    <t>伹</t>
  </si>
  <si>
    <t>佖</t>
  </si>
  <si>
    <t>侒</t>
  </si>
  <si>
    <t>侊</t>
  </si>
  <si>
    <t>侚</t>
  </si>
  <si>
    <t>侔</t>
  </si>
  <si>
    <t>俍</t>
  </si>
  <si>
    <t>偀</t>
  </si>
  <si>
    <t>倢</t>
  </si>
  <si>
    <t>俿</t>
  </si>
  <si>
    <t>倞</t>
  </si>
  <si>
    <t>偆</t>
  </si>
  <si>
    <t>偰</t>
  </si>
  <si>
    <t>偂</t>
  </si>
  <si>
    <t>傔</t>
  </si>
  <si>
    <t>僴</t>
  </si>
  <si>
    <t>僘</t>
  </si>
  <si>
    <t>兊</t>
  </si>
  <si>
    <t>兤</t>
  </si>
  <si>
    <t>冝</t>
  </si>
  <si>
    <t>冾</t>
  </si>
  <si>
    <t>凬</t>
  </si>
  <si>
    <t>刕</t>
  </si>
  <si>
    <t>劜</t>
  </si>
  <si>
    <t>劦</t>
  </si>
  <si>
    <t>勀</t>
  </si>
  <si>
    <t>勛</t>
  </si>
  <si>
    <t>匀</t>
  </si>
  <si>
    <t>匇</t>
  </si>
  <si>
    <t>匤</t>
  </si>
  <si>
    <t>卲</t>
  </si>
  <si>
    <t>厓</t>
  </si>
  <si>
    <t>厲</t>
  </si>
  <si>
    <t>叝</t>
  </si>
  <si>
    <t>﨎</t>
  </si>
  <si>
    <t>咜</t>
  </si>
  <si>
    <t>咊</t>
  </si>
  <si>
    <t>咩</t>
  </si>
  <si>
    <t>哿</t>
  </si>
  <si>
    <t>喆</t>
  </si>
  <si>
    <t>坙</t>
  </si>
  <si>
    <t>坥</t>
  </si>
  <si>
    <t>垬</t>
  </si>
  <si>
    <t>埈</t>
  </si>
  <si>
    <t>埇</t>
  </si>
  <si>
    <t>﨏</t>
  </si>
  <si>
    <t>塚</t>
  </si>
  <si>
    <t>增</t>
  </si>
  <si>
    <t>墲</t>
  </si>
  <si>
    <t>夋</t>
  </si>
  <si>
    <t>奓</t>
  </si>
  <si>
    <t>奛</t>
  </si>
  <si>
    <t>奝</t>
  </si>
  <si>
    <t>奣</t>
  </si>
  <si>
    <t>妤</t>
  </si>
  <si>
    <t>妺</t>
  </si>
  <si>
    <t>孖</t>
  </si>
  <si>
    <t>寀</t>
  </si>
  <si>
    <t>甯</t>
  </si>
  <si>
    <t>寘</t>
  </si>
  <si>
    <t>寬</t>
  </si>
  <si>
    <t>尞</t>
  </si>
  <si>
    <t>岦</t>
  </si>
  <si>
    <t>岺</t>
  </si>
  <si>
    <t>峵</t>
  </si>
  <si>
    <t>崧</t>
  </si>
  <si>
    <t>嵓</t>
  </si>
  <si>
    <t>﨑</t>
  </si>
  <si>
    <t>嵂</t>
  </si>
  <si>
    <t>嵭</t>
  </si>
  <si>
    <t>嶸</t>
  </si>
  <si>
    <t>嶹</t>
  </si>
  <si>
    <t>巐</t>
  </si>
  <si>
    <t>弡</t>
  </si>
  <si>
    <t>弴</t>
  </si>
  <si>
    <t>彧</t>
  </si>
  <si>
    <t>德</t>
  </si>
  <si>
    <t>忞</t>
  </si>
  <si>
    <t>恝</t>
  </si>
  <si>
    <t>悅</t>
  </si>
  <si>
    <t>悊</t>
  </si>
  <si>
    <t>惞</t>
  </si>
  <si>
    <t>惕</t>
  </si>
  <si>
    <t>愠</t>
  </si>
  <si>
    <t>惲</t>
  </si>
  <si>
    <t>愑</t>
  </si>
  <si>
    <t>愷</t>
  </si>
  <si>
    <t>愰</t>
  </si>
  <si>
    <t>憘</t>
  </si>
  <si>
    <t>戓</t>
  </si>
  <si>
    <t>抦</t>
  </si>
  <si>
    <t>揵</t>
  </si>
  <si>
    <t>摠</t>
  </si>
  <si>
    <t>撝</t>
  </si>
  <si>
    <t>擎</t>
  </si>
  <si>
    <t>敎</t>
  </si>
  <si>
    <t>昀</t>
  </si>
  <si>
    <t>昕</t>
  </si>
  <si>
    <t>昻</t>
  </si>
  <si>
    <t>昉</t>
  </si>
  <si>
    <t>昮</t>
  </si>
  <si>
    <t>昞</t>
  </si>
  <si>
    <t>昤</t>
  </si>
  <si>
    <t>晥</t>
  </si>
  <si>
    <t>晗</t>
  </si>
  <si>
    <t>晙</t>
  </si>
  <si>
    <t>晴</t>
  </si>
  <si>
    <t>晳</t>
  </si>
  <si>
    <t>暙</t>
  </si>
  <si>
    <t>暠</t>
  </si>
  <si>
    <t>暲</t>
  </si>
  <si>
    <t>暿</t>
  </si>
  <si>
    <t>曺</t>
  </si>
  <si>
    <t>朎</t>
  </si>
  <si>
    <t>朗</t>
  </si>
  <si>
    <t>杦</t>
  </si>
  <si>
    <t>枻</t>
  </si>
  <si>
    <t>桒</t>
  </si>
  <si>
    <t>柀</t>
  </si>
  <si>
    <t>栁</t>
  </si>
  <si>
    <t>桄</t>
  </si>
  <si>
    <t>棏</t>
  </si>
  <si>
    <t>﨓</t>
  </si>
  <si>
    <t>楨</t>
  </si>
  <si>
    <t>﨔</t>
  </si>
  <si>
    <t>榘</t>
  </si>
  <si>
    <t>槢</t>
  </si>
  <si>
    <t>樰</t>
  </si>
  <si>
    <t>橫</t>
  </si>
  <si>
    <t>橆</t>
  </si>
  <si>
    <t>橳</t>
  </si>
  <si>
    <t>橾</t>
  </si>
  <si>
    <t>櫢</t>
  </si>
  <si>
    <t>櫤</t>
  </si>
  <si>
    <t>毖</t>
  </si>
  <si>
    <t>氿</t>
  </si>
  <si>
    <t>汜</t>
  </si>
  <si>
    <t>沆</t>
  </si>
  <si>
    <t>汯</t>
  </si>
  <si>
    <t>泚</t>
  </si>
  <si>
    <t>洄</t>
  </si>
  <si>
    <t>涇</t>
  </si>
  <si>
    <t>浯</t>
  </si>
  <si>
    <t>涖</t>
  </si>
  <si>
    <t>涬</t>
  </si>
  <si>
    <t>淏</t>
  </si>
  <si>
    <t>淸</t>
  </si>
  <si>
    <t>淲</t>
  </si>
  <si>
    <t>淼</t>
  </si>
  <si>
    <t>渹</t>
  </si>
  <si>
    <t>湜</t>
  </si>
  <si>
    <t>渧</t>
  </si>
  <si>
    <t>渼</t>
  </si>
  <si>
    <t>溿</t>
  </si>
  <si>
    <t>澈</t>
  </si>
  <si>
    <t>澵</t>
  </si>
  <si>
    <t>濵</t>
  </si>
  <si>
    <t>瀅</t>
  </si>
  <si>
    <t>瀇</t>
  </si>
  <si>
    <t>瀨</t>
  </si>
  <si>
    <t>炅</t>
  </si>
  <si>
    <t>炫</t>
  </si>
  <si>
    <t>焏</t>
  </si>
  <si>
    <t>焄</t>
  </si>
  <si>
    <t>煜</t>
  </si>
  <si>
    <t>煆</t>
  </si>
  <si>
    <t>煇</t>
  </si>
  <si>
    <t>凞</t>
  </si>
  <si>
    <t>燁</t>
  </si>
  <si>
    <t>燾</t>
  </si>
  <si>
    <t>犱</t>
  </si>
  <si>
    <t>犾</t>
  </si>
  <si>
    <t>猤</t>
  </si>
  <si>
    <t>猪</t>
  </si>
  <si>
    <t>獷</t>
  </si>
  <si>
    <t>玽</t>
  </si>
  <si>
    <t>珉</t>
  </si>
  <si>
    <t>珖</t>
  </si>
  <si>
    <t>珣</t>
  </si>
  <si>
    <t>珒</t>
  </si>
  <si>
    <t>琇</t>
  </si>
  <si>
    <t>珵</t>
  </si>
  <si>
    <t>琦</t>
  </si>
  <si>
    <t>琪</t>
  </si>
  <si>
    <t>琩</t>
  </si>
  <si>
    <t>琮</t>
  </si>
  <si>
    <t>瑢</t>
  </si>
  <si>
    <t>璉</t>
  </si>
  <si>
    <t>璟</t>
  </si>
  <si>
    <t>甁</t>
  </si>
  <si>
    <t>畯</t>
  </si>
  <si>
    <t>皂</t>
  </si>
  <si>
    <t>皜</t>
  </si>
  <si>
    <t>皞</t>
  </si>
  <si>
    <t>皛</t>
  </si>
  <si>
    <t>皦</t>
  </si>
  <si>
    <t>益</t>
  </si>
  <si>
    <t>睆</t>
  </si>
  <si>
    <t>劯</t>
  </si>
  <si>
    <t>砡</t>
  </si>
  <si>
    <t>硎</t>
  </si>
  <si>
    <t>硤</t>
  </si>
  <si>
    <t>硺</t>
  </si>
  <si>
    <t>礰</t>
  </si>
  <si>
    <t>礼</t>
  </si>
  <si>
    <t>神</t>
  </si>
  <si>
    <t>祥</t>
  </si>
  <si>
    <t>禔</t>
  </si>
  <si>
    <t>福</t>
  </si>
  <si>
    <t>禛</t>
  </si>
  <si>
    <t>竑</t>
  </si>
  <si>
    <t>竧</t>
  </si>
  <si>
    <t>靖</t>
  </si>
  <si>
    <t>竫</t>
  </si>
  <si>
    <t>箞</t>
  </si>
  <si>
    <t>精</t>
  </si>
  <si>
    <t>絈</t>
  </si>
  <si>
    <t>絜</t>
  </si>
  <si>
    <t>綷</t>
  </si>
  <si>
    <t>綠</t>
  </si>
  <si>
    <t>緖</t>
  </si>
  <si>
    <t>繒</t>
  </si>
  <si>
    <t>罇</t>
  </si>
  <si>
    <t>羡</t>
  </si>
  <si>
    <t>羽</t>
  </si>
  <si>
    <t>茁</t>
  </si>
  <si>
    <t>荢</t>
  </si>
  <si>
    <t>荿</t>
  </si>
  <si>
    <t>菇</t>
  </si>
  <si>
    <t>菶</t>
  </si>
  <si>
    <t>葈</t>
  </si>
  <si>
    <t>蒴</t>
  </si>
  <si>
    <t>蕓</t>
  </si>
  <si>
    <t>蕙</t>
  </si>
  <si>
    <t>蕫</t>
  </si>
  <si>
    <t>﨟</t>
  </si>
  <si>
    <t>薰</t>
  </si>
  <si>
    <t>蘒</t>
  </si>
  <si>
    <t>﨡</t>
  </si>
  <si>
    <t>蠇</t>
  </si>
  <si>
    <t>裵</t>
  </si>
  <si>
    <t>訒</t>
  </si>
  <si>
    <t>訷</t>
  </si>
  <si>
    <t>詹</t>
  </si>
  <si>
    <t>誧</t>
  </si>
  <si>
    <t>誾</t>
  </si>
  <si>
    <t>諟</t>
  </si>
  <si>
    <t>諸</t>
  </si>
  <si>
    <t>諶</t>
  </si>
  <si>
    <t>譓</t>
  </si>
  <si>
    <t>譿</t>
  </si>
  <si>
    <t>賰</t>
  </si>
  <si>
    <t>賴</t>
  </si>
  <si>
    <t>贒</t>
  </si>
  <si>
    <t>赶</t>
  </si>
  <si>
    <t>﨣</t>
  </si>
  <si>
    <t>軏</t>
  </si>
  <si>
    <t>﨤</t>
  </si>
  <si>
    <t>逸</t>
  </si>
  <si>
    <t>遧</t>
  </si>
  <si>
    <t>郞</t>
  </si>
  <si>
    <t>都</t>
  </si>
  <si>
    <t>鄕</t>
  </si>
  <si>
    <t>鄧</t>
  </si>
  <si>
    <t>釚</t>
  </si>
  <si>
    <t>釗</t>
  </si>
  <si>
    <t>釞</t>
  </si>
  <si>
    <t>釭</t>
  </si>
  <si>
    <t>釮</t>
  </si>
  <si>
    <t>釤</t>
  </si>
  <si>
    <t>釥</t>
  </si>
  <si>
    <t>鈆</t>
  </si>
  <si>
    <t>鈐</t>
  </si>
  <si>
    <t>鈊</t>
  </si>
  <si>
    <t>鈺</t>
  </si>
  <si>
    <t>鉀</t>
  </si>
  <si>
    <t>鈼</t>
  </si>
  <si>
    <t>鉎</t>
  </si>
  <si>
    <t>鉙</t>
  </si>
  <si>
    <t>鉑</t>
  </si>
  <si>
    <t>鈹</t>
  </si>
  <si>
    <t>鉧</t>
  </si>
  <si>
    <t>銧</t>
  </si>
  <si>
    <t>鉷</t>
  </si>
  <si>
    <t>鉸</t>
  </si>
  <si>
    <t>鋧</t>
  </si>
  <si>
    <t>鋗</t>
  </si>
  <si>
    <t>鋙</t>
  </si>
  <si>
    <t>鋐</t>
  </si>
  <si>
    <t>﨧</t>
  </si>
  <si>
    <t>鋕</t>
  </si>
  <si>
    <t>鋠</t>
  </si>
  <si>
    <t>鋓</t>
  </si>
  <si>
    <t>錥</t>
  </si>
  <si>
    <t>錡</t>
  </si>
  <si>
    <t>鋻</t>
  </si>
  <si>
    <t>﨨</t>
  </si>
  <si>
    <t>錞</t>
  </si>
  <si>
    <t>鋿</t>
  </si>
  <si>
    <t>錝</t>
  </si>
  <si>
    <t>錂</t>
  </si>
  <si>
    <t>鍰</t>
  </si>
  <si>
    <t>鍗</t>
  </si>
  <si>
    <t>鎤</t>
  </si>
  <si>
    <t>鏆</t>
  </si>
  <si>
    <t>鏞</t>
  </si>
  <si>
    <t>鏸</t>
  </si>
  <si>
    <t>鐱</t>
  </si>
  <si>
    <t>鑅</t>
  </si>
  <si>
    <t>鑈</t>
  </si>
  <si>
    <t>閒</t>
  </si>
  <si>
    <t>隆</t>
  </si>
  <si>
    <t>﨩</t>
  </si>
  <si>
    <t>隝</t>
  </si>
  <si>
    <t>隯</t>
  </si>
  <si>
    <t>霳</t>
  </si>
  <si>
    <t>霻</t>
  </si>
  <si>
    <t>靃</t>
  </si>
  <si>
    <t>靍</t>
  </si>
  <si>
    <t>靏</t>
  </si>
  <si>
    <t>靑</t>
  </si>
  <si>
    <t>靕</t>
  </si>
  <si>
    <t>顗</t>
  </si>
  <si>
    <t>顥</t>
  </si>
  <si>
    <t>飯</t>
  </si>
  <si>
    <t>飼</t>
  </si>
  <si>
    <t>餧</t>
  </si>
  <si>
    <t>館</t>
  </si>
  <si>
    <t>馞</t>
  </si>
  <si>
    <t>驎</t>
  </si>
  <si>
    <t>髜</t>
  </si>
  <si>
    <t>魵</t>
  </si>
  <si>
    <t>魲</t>
  </si>
  <si>
    <t>鮏</t>
  </si>
  <si>
    <t>鮱</t>
  </si>
  <si>
    <t>鮻</t>
  </si>
  <si>
    <t>鰀</t>
  </si>
  <si>
    <t>鵰</t>
  </si>
  <si>
    <t>鵫</t>
  </si>
  <si>
    <t>鶴</t>
  </si>
  <si>
    <t>鸙</t>
  </si>
  <si>
    <t>黑</t>
  </si>
  <si>
    <t>ⅰ</t>
  </si>
  <si>
    <t>ⅱ</t>
  </si>
  <si>
    <t>ⅲ</t>
  </si>
  <si>
    <t>ⅳ</t>
  </si>
  <si>
    <t>ⅴ</t>
  </si>
  <si>
    <t>ⅵ</t>
  </si>
  <si>
    <t>ⅶ</t>
  </si>
  <si>
    <t>ⅷ</t>
  </si>
  <si>
    <t>ⅸ</t>
  </si>
  <si>
    <t>ⅹ</t>
  </si>
  <si>
    <t>￢</t>
  </si>
  <si>
    <t>|</t>
  </si>
  <si>
    <t>'</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</si>
  <si>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</si>
  <si>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</si>
  <si>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</si>
  <si>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</si>
  <si>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</si>
  <si>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</si>
  <si>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</si>
  <si>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</si>
  <si>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</si>
  <si>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</si>
  <si>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</si>
  <si>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</si>
  <si>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</si>
  <si>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</si>
  <si>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</si>
  <si>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</si>
  <si>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</si>
  <si>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</si>
  <si>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</si>
  <si>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</si>
  <si>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</si>
  <si>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</si>
  <si>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</si>
  <si>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</si>
  <si>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</si>
  <si>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ﾊ</t>
  </si>
  <si>
    <t>ﾋ</t>
  </si>
  <si>
    <t>ﾌ</t>
  </si>
  <si>
    <t>ﾍ</t>
  </si>
  <si>
    <t>ﾎ</t>
  </si>
  <si>
    <t>ﾏ</t>
  </si>
  <si>
    <t>ﾐ</t>
  </si>
  <si>
    <t>ﾑ</t>
  </si>
  <si>
    <t>ﾒ</t>
  </si>
  <si>
    <t>ﾓ</t>
  </si>
  <si>
    <t>ﾔ</t>
  </si>
  <si>
    <t>ﾕ</t>
  </si>
  <si>
    <t>ﾖ</t>
  </si>
  <si>
    <t>ﾗ</t>
  </si>
  <si>
    <t>ﾘ</t>
  </si>
  <si>
    <t>ﾙ</t>
  </si>
  <si>
    <t>ﾚ</t>
  </si>
  <si>
    <t>ﾛ</t>
  </si>
  <si>
    <t>ﾜ</t>
  </si>
  <si>
    <t>ｦ</t>
  </si>
  <si>
    <t>ﾝ</t>
  </si>
  <si>
    <t>ｧ</t>
  </si>
  <si>
    <t>ｨ</t>
  </si>
  <si>
    <t>ｩ</t>
  </si>
  <si>
    <t>ｪ</t>
  </si>
  <si>
    <t>ｫ</t>
  </si>
  <si>
    <t>ｬ</t>
  </si>
  <si>
    <t>ｭ</t>
  </si>
  <si>
    <t>ｮ</t>
  </si>
  <si>
    <t>ｯ</t>
  </si>
  <si>
    <t>ﾞ</t>
  </si>
  <si>
    <t>ﾟ</t>
  </si>
  <si>
    <t>､</t>
  </si>
  <si>
    <t>｡</t>
  </si>
  <si>
    <t>｢</t>
  </si>
  <si>
    <t>｣</t>
  </si>
  <si>
    <t>･</t>
  </si>
  <si>
    <t>&amp;</t>
  </si>
  <si>
    <t>&lt;</t>
  </si>
  <si>
    <t>&gt;</t>
  </si>
  <si>
    <t>～</t>
  </si>
  <si>
    <t>JIS第1・2水準ﾁｪｯｸ,禁止文字確認</t>
    <rPh sb="3" eb="4">
      <t>ダイ</t>
    </rPh>
    <rPh sb="7" eb="9">
      <t>スイジュン</t>
    </rPh>
    <rPh sb="14" eb="16">
      <t>キンシ</t>
    </rPh>
    <rPh sb="16" eb="18">
      <t>モジ</t>
    </rPh>
    <rPh sb="18" eb="20">
      <t>カクニン</t>
    </rPh>
    <phoneticPr fontId="4"/>
  </si>
  <si>
    <t>内、技術士</t>
  </si>
  <si>
    <t>適宜入力</t>
    <rPh sb="0" eb="2">
      <t>テキギ</t>
    </rPh>
    <rPh sb="2" eb="4">
      <t>ニュウリョク</t>
    </rPh>
    <phoneticPr fontId="4"/>
  </si>
  <si>
    <t>(左枠:姓,右枠:名)</t>
    <phoneticPr fontId="4"/>
  </si>
  <si>
    <t>資格の種類</t>
    <rPh sb="0" eb="2">
      <t>シカク</t>
    </rPh>
    <rPh sb="3" eb="5">
      <t>シュルイ</t>
    </rPh>
    <phoneticPr fontId="4"/>
  </si>
  <si>
    <t>一般土木工事</t>
    <rPh sb="0" eb="2">
      <t>イッパン</t>
    </rPh>
    <rPh sb="2" eb="4">
      <t>ドボク</t>
    </rPh>
    <rPh sb="4" eb="6">
      <t>コウジ</t>
    </rPh>
    <phoneticPr fontId="4"/>
  </si>
  <si>
    <t>土木工事業</t>
  </si>
  <si>
    <t>とび・土工工事業</t>
  </si>
  <si>
    <t>石工事業</t>
  </si>
  <si>
    <t>しゅんせつ工事業</t>
  </si>
  <si>
    <t>水道施設工事業</t>
  </si>
  <si>
    <t>解体工事業</t>
  </si>
  <si>
    <t>建築工事業</t>
  </si>
  <si>
    <t>大工工事業</t>
  </si>
  <si>
    <t>左官工事業</t>
  </si>
  <si>
    <t>屋根工事業</t>
  </si>
  <si>
    <t>タイル・れんが・ブロック工事業</t>
  </si>
  <si>
    <t>鋼構造物工事業</t>
  </si>
  <si>
    <t>鉄筋工事業</t>
  </si>
  <si>
    <t>板金工事業</t>
  </si>
  <si>
    <t>ガラス工事業</t>
  </si>
  <si>
    <t>防水工事業</t>
  </si>
  <si>
    <t>内装仕上工事業</t>
  </si>
  <si>
    <t>建具工事業</t>
  </si>
  <si>
    <t>清掃施設工事業</t>
  </si>
  <si>
    <t>建築工事</t>
    <rPh sb="0" eb="2">
      <t>ケンチク</t>
    </rPh>
    <rPh sb="2" eb="4">
      <t>コウジ</t>
    </rPh>
    <phoneticPr fontId="4"/>
  </si>
  <si>
    <t>鋼橋上部工事</t>
    <rPh sb="0" eb="2">
      <t>コウキョウ</t>
    </rPh>
    <rPh sb="2" eb="4">
      <t>ジョウブ</t>
    </rPh>
    <rPh sb="4" eb="6">
      <t>コウジ</t>
    </rPh>
    <phoneticPr fontId="4"/>
  </si>
  <si>
    <t>舗装工事</t>
    <rPh sb="0" eb="2">
      <t>ホソウ</t>
    </rPh>
    <rPh sb="2" eb="4">
      <t>コウジ</t>
    </rPh>
    <phoneticPr fontId="4"/>
  </si>
  <si>
    <t>舗装工事業</t>
    <rPh sb="0" eb="2">
      <t>ホソウ</t>
    </rPh>
    <rPh sb="2" eb="4">
      <t>コウジ</t>
    </rPh>
    <rPh sb="4" eb="5">
      <t>ギョウ</t>
    </rPh>
    <phoneticPr fontId="4"/>
  </si>
  <si>
    <t>鋼構造物工事業</t>
    <rPh sb="0" eb="1">
      <t>ハガネ</t>
    </rPh>
    <rPh sb="1" eb="4">
      <t>コウゾウブツ</t>
    </rPh>
    <phoneticPr fontId="4"/>
  </si>
  <si>
    <t>電気工事</t>
    <rPh sb="0" eb="2">
      <t>デンキ</t>
    </rPh>
    <rPh sb="2" eb="4">
      <t>コウジ</t>
    </rPh>
    <phoneticPr fontId="4"/>
  </si>
  <si>
    <t>電気通信工事業</t>
  </si>
  <si>
    <t>消防施設工事業</t>
  </si>
  <si>
    <t>電気工事業</t>
  </si>
  <si>
    <t>管工事業</t>
  </si>
  <si>
    <t>熱絶縁工事業</t>
  </si>
  <si>
    <t>さく井工事業</t>
  </si>
  <si>
    <t>農業土木工事</t>
    <rPh sb="0" eb="2">
      <t>ノウギョウ</t>
    </rPh>
    <rPh sb="2" eb="4">
      <t>ドボク</t>
    </rPh>
    <rPh sb="4" eb="6">
      <t>コウジ</t>
    </rPh>
    <phoneticPr fontId="4"/>
  </si>
  <si>
    <t>水産土木工事</t>
    <rPh sb="0" eb="2">
      <t>スイサン</t>
    </rPh>
    <rPh sb="2" eb="4">
      <t>ドボク</t>
    </rPh>
    <rPh sb="4" eb="6">
      <t>コウジ</t>
    </rPh>
    <phoneticPr fontId="4"/>
  </si>
  <si>
    <t>森林土木工事</t>
    <rPh sb="0" eb="2">
      <t>シンリン</t>
    </rPh>
    <rPh sb="2" eb="4">
      <t>ドボク</t>
    </rPh>
    <rPh sb="4" eb="6">
      <t>コウジ</t>
    </rPh>
    <phoneticPr fontId="4"/>
  </si>
  <si>
    <t>塗装工事</t>
    <rPh sb="0" eb="2">
      <t>トソウ</t>
    </rPh>
    <rPh sb="2" eb="4">
      <t>コウジ</t>
    </rPh>
    <phoneticPr fontId="4"/>
  </si>
  <si>
    <t>塗装工事業</t>
    <rPh sb="0" eb="2">
      <t>トソウ</t>
    </rPh>
    <rPh sb="2" eb="4">
      <t>コウジ</t>
    </rPh>
    <rPh sb="4" eb="5">
      <t>ギョウ</t>
    </rPh>
    <phoneticPr fontId="4"/>
  </si>
  <si>
    <t>とび・土工工事業</t>
    <phoneticPr fontId="4"/>
  </si>
  <si>
    <t>道路標識設置工事</t>
    <rPh sb="0" eb="2">
      <t>ドウロ</t>
    </rPh>
    <rPh sb="2" eb="4">
      <t>ヒョウシキ</t>
    </rPh>
    <rPh sb="4" eb="6">
      <t>セッチ</t>
    </rPh>
    <rPh sb="6" eb="8">
      <t>コウジ</t>
    </rPh>
    <phoneticPr fontId="4"/>
  </si>
  <si>
    <t>造園工事</t>
    <rPh sb="0" eb="2">
      <t>ゾウエン</t>
    </rPh>
    <rPh sb="2" eb="4">
      <t>コウジ</t>
    </rPh>
    <phoneticPr fontId="4"/>
  </si>
  <si>
    <t>造園工事業</t>
    <rPh sb="0" eb="2">
      <t>ゾウエン</t>
    </rPh>
    <rPh sb="2" eb="4">
      <t>コウジ</t>
    </rPh>
    <rPh sb="4" eb="5">
      <t>ギョウ</t>
    </rPh>
    <phoneticPr fontId="4"/>
  </si>
  <si>
    <t>機械器具設置工事</t>
    <rPh sb="0" eb="2">
      <t>キカイ</t>
    </rPh>
    <rPh sb="2" eb="4">
      <t>キグ</t>
    </rPh>
    <rPh sb="4" eb="6">
      <t>セッチ</t>
    </rPh>
    <rPh sb="6" eb="8">
      <t>コウジ</t>
    </rPh>
    <phoneticPr fontId="4"/>
  </si>
  <si>
    <t>機械器具設置工事業</t>
    <rPh sb="0" eb="2">
      <t>キカイ</t>
    </rPh>
    <rPh sb="2" eb="4">
      <t>キグ</t>
    </rPh>
    <rPh sb="4" eb="6">
      <t>セッチ</t>
    </rPh>
    <rPh sb="6" eb="8">
      <t>コウジ</t>
    </rPh>
    <rPh sb="8" eb="9">
      <t>ギョウ</t>
    </rPh>
    <phoneticPr fontId="4"/>
  </si>
  <si>
    <t>鋼構造物工事業</t>
    <phoneticPr fontId="4"/>
  </si>
  <si>
    <t>建築設計</t>
    <rPh sb="0" eb="2">
      <t>ケンチク</t>
    </rPh>
    <rPh sb="2" eb="4">
      <t>セッケイ</t>
    </rPh>
    <phoneticPr fontId="4"/>
  </si>
  <si>
    <t>建築士事務所（1級及び2級）</t>
    <rPh sb="0" eb="3">
      <t>ケンチクシ</t>
    </rPh>
    <rPh sb="3" eb="5">
      <t>ジム</t>
    </rPh>
    <rPh sb="5" eb="6">
      <t>ショ</t>
    </rPh>
    <rPh sb="8" eb="9">
      <t>キュウ</t>
    </rPh>
    <rPh sb="9" eb="10">
      <t>オヨ</t>
    </rPh>
    <rPh sb="12" eb="13">
      <t>キュウ</t>
    </rPh>
    <phoneticPr fontId="4"/>
  </si>
  <si>
    <t>造林</t>
    <rPh sb="0" eb="2">
      <t>ゾウリン</t>
    </rPh>
    <phoneticPr fontId="4"/>
  </si>
  <si>
    <t>土木設計</t>
    <rPh sb="0" eb="2">
      <t>ドボク</t>
    </rPh>
    <rPh sb="2" eb="4">
      <t>セッケイ</t>
    </rPh>
    <phoneticPr fontId="4"/>
  </si>
  <si>
    <t>測量</t>
    <rPh sb="0" eb="2">
      <t>ソクリョウ</t>
    </rPh>
    <phoneticPr fontId="4"/>
  </si>
  <si>
    <t>測量業者</t>
    <rPh sb="0" eb="2">
      <t>ソクリョウ</t>
    </rPh>
    <rPh sb="2" eb="4">
      <t>ギョウシャ</t>
    </rPh>
    <phoneticPr fontId="4"/>
  </si>
  <si>
    <t>地質調査</t>
    <rPh sb="0" eb="2">
      <t>チシツ</t>
    </rPh>
    <rPh sb="2" eb="4">
      <t>チョウサ</t>
    </rPh>
    <phoneticPr fontId="4"/>
  </si>
  <si>
    <t>道路清掃</t>
    <rPh sb="0" eb="2">
      <t>ドウロ</t>
    </rPh>
    <rPh sb="2" eb="4">
      <t>セイソウ</t>
    </rPh>
    <phoneticPr fontId="4"/>
  </si>
  <si>
    <t>技術資料作成</t>
    <rPh sb="0" eb="2">
      <t>ギジュツ</t>
    </rPh>
    <rPh sb="2" eb="4">
      <t>シリョウ</t>
    </rPh>
    <rPh sb="4" eb="6">
      <t>サクセイ</t>
    </rPh>
    <phoneticPr fontId="4"/>
  </si>
  <si>
    <t>管工事</t>
    <rPh sb="0" eb="1">
      <t>カン</t>
    </rPh>
    <rPh sb="1" eb="3">
      <t>コウジ</t>
    </rPh>
    <phoneticPr fontId="4"/>
  </si>
  <si>
    <t>市町村名</t>
  </si>
  <si>
    <t>かな</t>
  </si>
  <si>
    <t>振興局名</t>
  </si>
  <si>
    <t>あいべつちょう</t>
  </si>
  <si>
    <t>上川総合振興局</t>
  </si>
  <si>
    <t>あかいがわむら</t>
  </si>
  <si>
    <t>後志総合振興局</t>
  </si>
  <si>
    <t>あかびらし</t>
  </si>
  <si>
    <t>空知総合振興局</t>
  </si>
  <si>
    <t>あさひかわし</t>
  </si>
  <si>
    <t>あしべつし</t>
  </si>
  <si>
    <t>あしょろちょう</t>
  </si>
  <si>
    <t>十勝総合振興局</t>
  </si>
  <si>
    <t>あっけしちょう</t>
  </si>
  <si>
    <t>釧路総合振興局</t>
  </si>
  <si>
    <t>あっさぶちょう</t>
  </si>
  <si>
    <t>檜山振興局</t>
  </si>
  <si>
    <t>あつまちょう</t>
  </si>
  <si>
    <t>胆振総合振興局</t>
  </si>
  <si>
    <t>あばしりし</t>
  </si>
  <si>
    <t>オホーツク総合振興局</t>
  </si>
  <si>
    <t>あびらちょう</t>
  </si>
  <si>
    <t>いけだちょう</t>
  </si>
  <si>
    <t>いしかりし</t>
  </si>
  <si>
    <t>石狩振興局</t>
  </si>
  <si>
    <t>いまかねちょう</t>
  </si>
  <si>
    <t>いわないちょう</t>
  </si>
  <si>
    <t>いわみざわし</t>
  </si>
  <si>
    <t>うたしないし</t>
  </si>
  <si>
    <t>うらうすちょう</t>
  </si>
  <si>
    <t>うらかわちょう</t>
  </si>
  <si>
    <t>日高振興局</t>
  </si>
  <si>
    <t>うらほろちょう</t>
  </si>
  <si>
    <t>うりゅうちょう</t>
  </si>
  <si>
    <t>えさしちょう</t>
  </si>
  <si>
    <t>宗谷総合振興局</t>
  </si>
  <si>
    <t>えにわし</t>
  </si>
  <si>
    <t>えべつし</t>
  </si>
  <si>
    <t>えりもちょう</t>
  </si>
  <si>
    <t>えんがるちょう</t>
  </si>
  <si>
    <t>えんべつちょう</t>
  </si>
  <si>
    <t>留萌振興局</t>
  </si>
  <si>
    <t>おうむちょう</t>
  </si>
  <si>
    <t>おおぞらちょう</t>
  </si>
  <si>
    <t>おくしりちょう</t>
  </si>
  <si>
    <t>おけとちょう</t>
  </si>
  <si>
    <t>おこっぺちょう</t>
  </si>
  <si>
    <t>おしゃまんべちょう</t>
  </si>
  <si>
    <t>渡島総合振興局</t>
  </si>
  <si>
    <t>おたるし</t>
  </si>
  <si>
    <t>おといねっぷむら</t>
  </si>
  <si>
    <t>おとふけちょう</t>
  </si>
  <si>
    <t>おとべちょう</t>
  </si>
  <si>
    <t>おびひろし</t>
  </si>
  <si>
    <t>おびらちょう</t>
  </si>
  <si>
    <t>かみかわちょう</t>
  </si>
  <si>
    <t>かみしほろちょう</t>
  </si>
  <si>
    <t>かみすながわちょう</t>
  </si>
  <si>
    <t>かみのくにちょう</t>
  </si>
  <si>
    <t>かみふらのちょう</t>
  </si>
  <si>
    <t>かもえないむら</t>
  </si>
  <si>
    <t>きこないちょう</t>
  </si>
  <si>
    <t>きたひろしまし</t>
  </si>
  <si>
    <t>きたみし</t>
  </si>
  <si>
    <t>きもべつちょう</t>
  </si>
  <si>
    <t>きょうごくちょう</t>
  </si>
  <si>
    <t>きょうわちょう</t>
  </si>
  <si>
    <t>きよさとちょう</t>
  </si>
  <si>
    <t>くしろし</t>
  </si>
  <si>
    <t>くしろちょう</t>
  </si>
  <si>
    <t>くっちゃんちょう</t>
  </si>
  <si>
    <t>くりやまちょう</t>
  </si>
  <si>
    <t>くろまつないちょう</t>
  </si>
  <si>
    <t>くんねっぷちょう</t>
  </si>
  <si>
    <t>けんぶちちょう</t>
  </si>
  <si>
    <t>こしみずちょう</t>
  </si>
  <si>
    <t>さっぽろし</t>
  </si>
  <si>
    <t>さらべつむら</t>
  </si>
  <si>
    <t>さまにちょう</t>
  </si>
  <si>
    <t>さるふつむら</t>
  </si>
  <si>
    <t>さろまちょう</t>
  </si>
  <si>
    <t>しかおいちょう</t>
  </si>
  <si>
    <t>しかべちょう</t>
  </si>
  <si>
    <t>しべちゃちょう</t>
  </si>
  <si>
    <t>しべつし</t>
  </si>
  <si>
    <t>しべつちょう</t>
  </si>
  <si>
    <t>根室振興局</t>
  </si>
  <si>
    <t>しほろちょう</t>
  </si>
  <si>
    <t>しままきむら</t>
  </si>
  <si>
    <t>しみずちょう</t>
  </si>
  <si>
    <t>しむかっぷむら</t>
  </si>
  <si>
    <t>しもかわちょう</t>
  </si>
  <si>
    <t>しゃこたんちょう</t>
  </si>
  <si>
    <t>しゃりちょう</t>
  </si>
  <si>
    <t>しょさんべつむら</t>
  </si>
  <si>
    <t>しらおいちょう</t>
  </si>
  <si>
    <t>しらぬかちょう</t>
  </si>
  <si>
    <t>しりうちちょう</t>
  </si>
  <si>
    <t>しんしのつむら</t>
  </si>
  <si>
    <t>しんとくちょう</t>
  </si>
  <si>
    <t>しんとつかわちょう</t>
  </si>
  <si>
    <t>しんひだかちょう</t>
  </si>
  <si>
    <t>すっつちょう</t>
  </si>
  <si>
    <t>すながわし</t>
  </si>
  <si>
    <t>せたなちょう</t>
  </si>
  <si>
    <t>そうべつちょう</t>
  </si>
  <si>
    <t>たいきちょう</t>
  </si>
  <si>
    <t>たかすちょう</t>
  </si>
  <si>
    <t>たきかわし</t>
  </si>
  <si>
    <t>たきのうえちょう</t>
  </si>
  <si>
    <t>だてし</t>
  </si>
  <si>
    <t>ちっぷべつちょう</t>
  </si>
  <si>
    <t>千歳市</t>
  </si>
  <si>
    <t>ちとせし</t>
  </si>
  <si>
    <t>つきがたちょう</t>
  </si>
  <si>
    <t>つべつちょう</t>
  </si>
  <si>
    <t>つるいむら</t>
  </si>
  <si>
    <t>てしおちょう</t>
  </si>
  <si>
    <t>てしかがちょう</t>
  </si>
  <si>
    <t>とうべつちょう</t>
  </si>
  <si>
    <t>とうまちょう</t>
  </si>
  <si>
    <t>とうやこちょう</t>
  </si>
  <si>
    <t>とまこまいし</t>
  </si>
  <si>
    <t>とままえちょう</t>
  </si>
  <si>
    <t>とまりむら</t>
  </si>
  <si>
    <t>とようらちょう</t>
  </si>
  <si>
    <t>とよころちょう</t>
  </si>
  <si>
    <t>とよとみちょう</t>
  </si>
  <si>
    <t>ないえちょう</t>
  </si>
  <si>
    <t>なかがわちょう</t>
  </si>
  <si>
    <t>なかさつないむら</t>
  </si>
  <si>
    <t>なかしべつちょう</t>
  </si>
  <si>
    <t>なかとんべつちょう</t>
  </si>
  <si>
    <t>ながぬまちょう</t>
  </si>
  <si>
    <t>なかふらのちょう</t>
  </si>
  <si>
    <t>ななえちょう</t>
  </si>
  <si>
    <t>なよろし</t>
  </si>
  <si>
    <t>なんぽろちょう</t>
  </si>
  <si>
    <t>にいかっぷちょう</t>
  </si>
  <si>
    <t>にきちょう</t>
  </si>
  <si>
    <t>にしおこっぺむら</t>
  </si>
  <si>
    <t>にせこちょう</t>
  </si>
  <si>
    <t>ぬまたちょう</t>
  </si>
  <si>
    <t>ねむろし</t>
  </si>
  <si>
    <t>のぼりべつし</t>
  </si>
  <si>
    <t>はこだてし</t>
  </si>
  <si>
    <t>はぼろちょう</t>
  </si>
  <si>
    <t>はまとんべつちょう</t>
  </si>
  <si>
    <t>はまなかちょう</t>
  </si>
  <si>
    <t>びえいちょう</t>
  </si>
  <si>
    <t>ひがしかぐらちょう</t>
  </si>
  <si>
    <t>ひがしかわちょう</t>
  </si>
  <si>
    <t>ひだかちょう</t>
  </si>
  <si>
    <t>ぴっぷちょう</t>
  </si>
  <si>
    <t>びばいし</t>
  </si>
  <si>
    <t>びふかちょう</t>
  </si>
  <si>
    <t>びほろちょう</t>
  </si>
  <si>
    <t>びらとりちょう</t>
  </si>
  <si>
    <t>ひろおちょう</t>
  </si>
  <si>
    <t>ふかがわし</t>
  </si>
  <si>
    <t>ふくしまちょう</t>
  </si>
  <si>
    <t>ふらのし</t>
  </si>
  <si>
    <t>ふるびらちょう</t>
  </si>
  <si>
    <t>べつかいちょう</t>
  </si>
  <si>
    <t>北斗市</t>
  </si>
  <si>
    <t>ほくとし</t>
  </si>
  <si>
    <t>ほくりゅうちょう</t>
  </si>
  <si>
    <t>ほろかないちょう</t>
  </si>
  <si>
    <t>ほろのべちょう</t>
  </si>
  <si>
    <t>ほんべつちょう</t>
  </si>
  <si>
    <t>まくべつちょう</t>
  </si>
  <si>
    <t>ましけちょう</t>
  </si>
  <si>
    <t>まっかりむら</t>
  </si>
  <si>
    <t>まつまえちょう</t>
  </si>
  <si>
    <t>みかさし</t>
  </si>
  <si>
    <t>みなみふらのちょう</t>
  </si>
  <si>
    <t>むかわちょう</t>
  </si>
  <si>
    <t>むろらんし</t>
  </si>
  <si>
    <t>めむろちょう</t>
  </si>
  <si>
    <t>もせうしちょう</t>
  </si>
  <si>
    <t>もりまち</t>
  </si>
  <si>
    <t>もんべつし</t>
  </si>
  <si>
    <t>やくもちょう</t>
  </si>
  <si>
    <t>ゆうばりし</t>
  </si>
  <si>
    <t>ゆうべつちょう</t>
  </si>
  <si>
    <t>ゆにちょう</t>
  </si>
  <si>
    <t>よいちちょう</t>
  </si>
  <si>
    <t>らうすちょう</t>
  </si>
  <si>
    <t>らんこしちょう</t>
  </si>
  <si>
    <t>りくべつちょう</t>
  </si>
  <si>
    <t>りしりちょう</t>
  </si>
  <si>
    <t>りしりふじちょう</t>
  </si>
  <si>
    <t>るすつむら</t>
  </si>
  <si>
    <t>るもいし</t>
  </si>
  <si>
    <t>れぶんちょう</t>
  </si>
  <si>
    <t>わっかないし</t>
  </si>
  <si>
    <t>わっさむちょう</t>
  </si>
  <si>
    <t>ｺｰﾄﾞ</t>
    <phoneticPr fontId="4"/>
  </si>
  <si>
    <t>地図に戻る</t>
    <rPh sb="0" eb="2">
      <t>チズ</t>
    </rPh>
    <rPh sb="3" eb="4">
      <t>モド</t>
    </rPh>
    <phoneticPr fontId="4"/>
  </si>
  <si>
    <t>渡島（おしま）総合振興局</t>
  </si>
  <si>
    <t>渡島（おしま）総合振興局</t>
    <phoneticPr fontId="4"/>
  </si>
  <si>
    <t>檜山（ひやま）振興局</t>
  </si>
  <si>
    <t>檜山（ひやま）振興局</t>
    <phoneticPr fontId="4"/>
  </si>
  <si>
    <t>後志（しりべし）総合振興局</t>
  </si>
  <si>
    <t>後志（しりべし）総合振興局</t>
    <phoneticPr fontId="4"/>
  </si>
  <si>
    <t>留萌（るもい）振興局</t>
  </si>
  <si>
    <t>留萌（るもい）振興局</t>
    <phoneticPr fontId="4"/>
  </si>
  <si>
    <t>宗谷（そうや）総合振興局</t>
  </si>
  <si>
    <t>宗谷（そうや）総合振興局</t>
    <phoneticPr fontId="4"/>
  </si>
  <si>
    <t>オホーツク総合振興局</t>
    <phoneticPr fontId="4"/>
  </si>
  <si>
    <t>胆振（いぶり）総合振興局</t>
  </si>
  <si>
    <t>胆振（いぶり）総合振興局</t>
    <phoneticPr fontId="4"/>
  </si>
  <si>
    <t>十勝総合振興局</t>
    <phoneticPr fontId="4"/>
  </si>
  <si>
    <t>石狩振興局</t>
    <phoneticPr fontId="4"/>
  </si>
  <si>
    <t>空知総合振興局</t>
    <phoneticPr fontId="4"/>
  </si>
  <si>
    <t>上川総合振興局</t>
    <phoneticPr fontId="4"/>
  </si>
  <si>
    <t>許可等有効期間（左：始期、右：終期）</t>
    <rPh sb="0" eb="2">
      <t>キョカ</t>
    </rPh>
    <rPh sb="2" eb="3">
      <t>トウ</t>
    </rPh>
    <rPh sb="3" eb="5">
      <t>ユウコウ</t>
    </rPh>
    <rPh sb="5" eb="7">
      <t>キカン</t>
    </rPh>
    <rPh sb="8" eb="9">
      <t>ヒダリ</t>
    </rPh>
    <rPh sb="10" eb="12">
      <t>シキ</t>
    </rPh>
    <rPh sb="13" eb="14">
      <t>ミギ</t>
    </rPh>
    <rPh sb="15" eb="17">
      <t>シュウキ</t>
    </rPh>
    <phoneticPr fontId="4"/>
  </si>
  <si>
    <r>
      <t>営業所別技術職員数（</t>
    </r>
    <r>
      <rPr>
        <b/>
        <u/>
        <sz val="9"/>
        <color rgb="FFFF0000"/>
        <rFont val="メイリオ"/>
        <family val="3"/>
        <charset val="128"/>
      </rPr>
      <t>道内</t>
    </r>
    <r>
      <rPr>
        <sz val="9"/>
        <rFont val="メイリオ"/>
        <family val="3"/>
        <charset val="128"/>
      </rPr>
      <t>有資格者）</t>
    </r>
    <phoneticPr fontId="4"/>
  </si>
  <si>
    <r>
      <t>資格等保有者数(</t>
    </r>
    <r>
      <rPr>
        <b/>
        <sz val="11"/>
        <color rgb="FFFF0000"/>
        <rFont val="メイリオ"/>
        <family val="3"/>
        <charset val="128"/>
      </rPr>
      <t>道内</t>
    </r>
    <r>
      <rPr>
        <sz val="11"/>
        <rFont val="メイリオ"/>
        <family val="3"/>
        <charset val="128"/>
      </rPr>
      <t>関係分)</t>
    </r>
    <phoneticPr fontId="4"/>
  </si>
  <si>
    <t>8</t>
    <phoneticPr fontId="4"/>
  </si>
  <si>
    <t>ガ</t>
    <phoneticPr fontId="4"/>
  </si>
  <si>
    <t>建</t>
    <rPh sb="0" eb="1">
      <t>ケン</t>
    </rPh>
    <phoneticPr fontId="4"/>
  </si>
  <si>
    <t>質</t>
    <rPh sb="0" eb="1">
      <t>シツ</t>
    </rPh>
    <phoneticPr fontId="4"/>
  </si>
  <si>
    <t>補</t>
    <rPh sb="0" eb="1">
      <t>ホ</t>
    </rPh>
    <phoneticPr fontId="4"/>
  </si>
  <si>
    <t>-</t>
    <phoneticPr fontId="4"/>
  </si>
  <si>
    <t>資格審査申請書付票 TOPへ</t>
    <rPh sb="0" eb="2">
      <t>シカク</t>
    </rPh>
    <rPh sb="2" eb="4">
      <t>シンサ</t>
    </rPh>
    <rPh sb="4" eb="7">
      <t>シンセイショ</t>
    </rPh>
    <rPh sb="7" eb="9">
      <t>フヒョウ</t>
    </rPh>
    <rPh sb="8" eb="9">
      <t>ヒョウ</t>
    </rPh>
    <phoneticPr fontId="4"/>
  </si>
  <si>
    <t>株式会社</t>
    <rPh sb="0" eb="4">
      <t>カブシキガイシャ</t>
    </rPh>
    <phoneticPr fontId="4"/>
  </si>
  <si>
    <t>有限会社</t>
    <rPh sb="0" eb="4">
      <t>ユウゲンガイシャ</t>
    </rPh>
    <phoneticPr fontId="4"/>
  </si>
  <si>
    <t>合資会社</t>
    <rPh sb="0" eb="2">
      <t>ゴウシ</t>
    </rPh>
    <rPh sb="2" eb="4">
      <t>ガイシャ</t>
    </rPh>
    <phoneticPr fontId="4"/>
  </si>
  <si>
    <t>合同会社</t>
    <rPh sb="0" eb="2">
      <t>ゴウドウ</t>
    </rPh>
    <rPh sb="2" eb="4">
      <t>ガイシャ</t>
    </rPh>
    <phoneticPr fontId="4"/>
  </si>
  <si>
    <t>合名会社</t>
    <rPh sb="0" eb="2">
      <t>ゴウメイ</t>
    </rPh>
    <rPh sb="2" eb="4">
      <t>ガイシャ</t>
    </rPh>
    <phoneticPr fontId="4"/>
  </si>
  <si>
    <t>協同組合</t>
    <rPh sb="0" eb="2">
      <t>キョウドウ</t>
    </rPh>
    <rPh sb="2" eb="4">
      <t>クミアイ</t>
    </rPh>
    <phoneticPr fontId="4"/>
  </si>
  <si>
    <t>企業組合</t>
    <rPh sb="0" eb="2">
      <t>キギョウ</t>
    </rPh>
    <rPh sb="2" eb="4">
      <t>クミアイ</t>
    </rPh>
    <phoneticPr fontId="4"/>
  </si>
  <si>
    <t>協業組合</t>
    <rPh sb="0" eb="2">
      <t>キョウギョウ</t>
    </rPh>
    <rPh sb="2" eb="4">
      <t>クミアイ</t>
    </rPh>
    <phoneticPr fontId="4"/>
  </si>
  <si>
    <t>一般財団法人</t>
    <rPh sb="0" eb="2">
      <t>イッパン</t>
    </rPh>
    <rPh sb="2" eb="4">
      <t>ザイダン</t>
    </rPh>
    <rPh sb="4" eb="6">
      <t>ホウジン</t>
    </rPh>
    <phoneticPr fontId="4"/>
  </si>
  <si>
    <t>一般社団法人</t>
    <rPh sb="0" eb="2">
      <t>イッパン</t>
    </rPh>
    <rPh sb="2" eb="6">
      <t>シャダンホウジン</t>
    </rPh>
    <phoneticPr fontId="4"/>
  </si>
  <si>
    <t>公益財団法人</t>
    <rPh sb="0" eb="2">
      <t>コウエキ</t>
    </rPh>
    <rPh sb="2" eb="4">
      <t>ザイダン</t>
    </rPh>
    <rPh sb="4" eb="6">
      <t>ホウジン</t>
    </rPh>
    <phoneticPr fontId="4"/>
  </si>
  <si>
    <t>公益社団法人</t>
    <rPh sb="0" eb="2">
      <t>コウエキ</t>
    </rPh>
    <rPh sb="2" eb="4">
      <t>シャダン</t>
    </rPh>
    <rPh sb="4" eb="6">
      <t>ホウジン</t>
    </rPh>
    <phoneticPr fontId="4"/>
  </si>
  <si>
    <t>列1</t>
    <phoneticPr fontId="4"/>
  </si>
  <si>
    <t>申出書提出年月日</t>
    <rPh sb="0" eb="1">
      <t>モウ</t>
    </rPh>
    <rPh sb="1" eb="2">
      <t>デ</t>
    </rPh>
    <rPh sb="2" eb="3">
      <t>ショ</t>
    </rPh>
    <rPh sb="3" eb="5">
      <t>テイシュツ</t>
    </rPh>
    <rPh sb="5" eb="8">
      <t>ネンガッピ</t>
    </rPh>
    <phoneticPr fontId="4"/>
  </si>
  <si>
    <t>DOU9_KUBUN</t>
  </si>
  <si>
    <t>DOU9_SITYOU</t>
  </si>
  <si>
    <t>DOU9_BANGOU</t>
  </si>
  <si>
    <t>TYOUSON</t>
  </si>
  <si>
    <t>N_SHOGO_KANA</t>
  </si>
  <si>
    <t>N_SHOGO</t>
  </si>
  <si>
    <t>N_DAIHYOU_YAKU</t>
  </si>
  <si>
    <t>N_DAIHYOU</t>
  </si>
  <si>
    <t>N_DAIHYOU_Y</t>
  </si>
  <si>
    <t>N_KANRI</t>
  </si>
  <si>
    <t>N_EIGYO1</t>
  </si>
  <si>
    <t>EIGYO_ADR1</t>
  </si>
  <si>
    <t>EIGYO_GIJYUTU1</t>
  </si>
  <si>
    <t>EIGYO_ZIP1</t>
  </si>
  <si>
    <t>EIGYO_TEL1</t>
  </si>
  <si>
    <t>N_EIGYO2</t>
  </si>
  <si>
    <t>EIGYO_ADR2</t>
  </si>
  <si>
    <t>EIGYO_KYOKA2</t>
  </si>
  <si>
    <t>EIGYO_GIJYUTU2</t>
  </si>
  <si>
    <t>EIGYO_ZIP2</t>
  </si>
  <si>
    <t>EIGYO_TEL2</t>
  </si>
  <si>
    <t>N_EIGYO3</t>
  </si>
  <si>
    <t>EIGYO_ADR3</t>
  </si>
  <si>
    <t>EIGYO_KYOKA3</t>
  </si>
  <si>
    <t>EIGYO_GIJYUTU3</t>
  </si>
  <si>
    <t>EIGYO_ZIP3</t>
  </si>
  <si>
    <t>EIGYO_TEL3</t>
  </si>
  <si>
    <t>N_EIGYO4</t>
  </si>
  <si>
    <t>EIGYO_ADR4</t>
  </si>
  <si>
    <t>EIGYO_KYOKA4</t>
  </si>
  <si>
    <t>EIGYO_GIJYUTU4</t>
  </si>
  <si>
    <t>EIGYO_ZIP4</t>
  </si>
  <si>
    <t>EIGYO_TEL4</t>
  </si>
  <si>
    <t>N_EIGYO5</t>
  </si>
  <si>
    <t>EIGYO_ADR5</t>
  </si>
  <si>
    <t>EIGYO_KYOKA5</t>
  </si>
  <si>
    <t>EIGYO_GIJYUTU5</t>
  </si>
  <si>
    <t>EIGYO_ZIP5</t>
  </si>
  <si>
    <t>EIGYO_TEL5</t>
  </si>
  <si>
    <t>N_EIGYO6</t>
  </si>
  <si>
    <t>EIGYO_ADR6</t>
  </si>
  <si>
    <t>EIGYO_KYOKA6</t>
  </si>
  <si>
    <t>EIGYO_GIJYUTU6</t>
  </si>
  <si>
    <t>EIGYO_ZIP6</t>
  </si>
  <si>
    <t>EIGYO_TEL6</t>
  </si>
  <si>
    <t>N_EIGYO7</t>
  </si>
  <si>
    <t>EIGYO_ADR7</t>
  </si>
  <si>
    <t>EIGYO_KYOKA7</t>
  </si>
  <si>
    <t>EIGYO_GIJYUTU7</t>
  </si>
  <si>
    <t>EIGYO_ZIP7</t>
  </si>
  <si>
    <t>EIGYO_TEL7</t>
  </si>
  <si>
    <t>N_EIGYO8</t>
  </si>
  <si>
    <t>EIGYO_ADR8</t>
  </si>
  <si>
    <t>EIGYO_KYOKA8</t>
  </si>
  <si>
    <t>EIGYO_GIJYUTU8</t>
  </si>
  <si>
    <t>EIGYO_ZIP8</t>
  </si>
  <si>
    <t>EIGYO_TEL8</t>
  </si>
  <si>
    <t>N_EIGYO9</t>
  </si>
  <si>
    <t>EIGYO_ADR9</t>
  </si>
  <si>
    <t>EIGYO_KYOKA9</t>
  </si>
  <si>
    <t>EIGYO_GIJYUTU9</t>
  </si>
  <si>
    <t>EIGYO_ZIP9</t>
  </si>
  <si>
    <t>EIGYO_TEL9</t>
  </si>
  <si>
    <t>N_EIGYO10</t>
  </si>
  <si>
    <t>EIGYO_ADR10</t>
  </si>
  <si>
    <t>EIGYO_KYOKA10</t>
  </si>
  <si>
    <t>EIGYO_GIJYUTU10</t>
  </si>
  <si>
    <t>EIGYO_ZIP10</t>
  </si>
  <si>
    <t>EIGYO_TEL10</t>
  </si>
  <si>
    <t>N_EIGYO11</t>
  </si>
  <si>
    <t>EIGYO_ADR11</t>
  </si>
  <si>
    <t>EIGYO_KYOKA11</t>
  </si>
  <si>
    <t>EIGYO_GIJYUTU11</t>
  </si>
  <si>
    <t>EIGYO_ZIP11</t>
  </si>
  <si>
    <t>EIGYO_TEL11</t>
  </si>
  <si>
    <t>EIGYO_GIJYUTU_TOTAL</t>
  </si>
  <si>
    <t>PLANT_ADR1</t>
  </si>
  <si>
    <t>PLANT_ZIP1</t>
  </si>
  <si>
    <t>PLANT_TEL1</t>
  </si>
  <si>
    <t>PLANT_ADR2</t>
  </si>
  <si>
    <t>PLANT_ZIP2</t>
  </si>
  <si>
    <t>PLANT_TEL2</t>
  </si>
  <si>
    <t>PLANT_ADR3</t>
  </si>
  <si>
    <t>PLANT_ZIP3</t>
  </si>
  <si>
    <t>PLANT_TEL3</t>
  </si>
  <si>
    <t>KOUKYOU_ADR1</t>
  </si>
  <si>
    <t>KOUKYOU_ZIP1</t>
  </si>
  <si>
    <t>KOUKYOU_TEL1</t>
  </si>
  <si>
    <t>KOUKYOU_ADR2</t>
  </si>
  <si>
    <t>KOUKYOU_ZIP2</t>
  </si>
  <si>
    <t>KOUKYOU_TEL2</t>
  </si>
  <si>
    <t>KYOKA_TEL</t>
  </si>
  <si>
    <t>KEISHIN_NEN01</t>
  </si>
  <si>
    <t>KEISHIN_NEN02</t>
  </si>
  <si>
    <t>KEISHIN_NEN03</t>
  </si>
  <si>
    <t>KEISHIN_NEN04</t>
  </si>
  <si>
    <t>KEISHIN_NEN05</t>
  </si>
  <si>
    <t>KEISHIN_NEN06</t>
  </si>
  <si>
    <t>KEISHIN_NEN07</t>
  </si>
  <si>
    <t>KEISHIN_NEN08</t>
  </si>
  <si>
    <t>KEISHIN_NEN09</t>
  </si>
  <si>
    <t>KEISHIN_NEN10</t>
  </si>
  <si>
    <t>KEISHIN_NEN11</t>
  </si>
  <si>
    <t>KEISHIN_NEN12</t>
  </si>
  <si>
    <t>KEISHIN_NEN13</t>
  </si>
  <si>
    <t>KEISHIN_NEN14</t>
  </si>
  <si>
    <t>KEISHIN_NEN15</t>
  </si>
  <si>
    <t>KEISHIN_NEN16</t>
  </si>
  <si>
    <t>KEISHIN_NEN17</t>
  </si>
  <si>
    <t>KEISHIN_NEN18</t>
  </si>
  <si>
    <t>KEISHIN_NEN19</t>
  </si>
  <si>
    <t>KEISHIN_NEN20</t>
  </si>
  <si>
    <t>KEISHIN_NEN21</t>
  </si>
  <si>
    <t>KEISHIN_NEN22</t>
  </si>
  <si>
    <t>KEISHIN_NEN23</t>
  </si>
  <si>
    <t>KEISHIN_NEN24</t>
  </si>
  <si>
    <t>KEISHIN_NEN25</t>
  </si>
  <si>
    <t>KEISHIN_NEN26</t>
  </si>
  <si>
    <t>KEISHIN_NEN27</t>
  </si>
  <si>
    <t>KEISHIN_NEN28</t>
  </si>
  <si>
    <t>KEISHIN_NEN29</t>
  </si>
  <si>
    <t>JIKO_SHIHON</t>
  </si>
  <si>
    <t>KIBO_JUGYOIN</t>
  </si>
  <si>
    <t>KIBO_GYOUSYU</t>
  </si>
  <si>
    <t>K_KUBUN1</t>
  </si>
  <si>
    <t>K_BASYO1</t>
  </si>
  <si>
    <t>K_BANGOU1</t>
  </si>
  <si>
    <t>K_TOUROKU_DATE1_1</t>
  </si>
  <si>
    <t>K_TOUROKU_DATE1_2</t>
  </si>
  <si>
    <t>K_TOUROKU_DATE1_3</t>
  </si>
  <si>
    <t>K_YUKOU_DATE1_1</t>
  </si>
  <si>
    <t>K_YUKOU_DATE1_2</t>
  </si>
  <si>
    <t>K_YUKOU_DATE1_3</t>
  </si>
  <si>
    <t>K_KUBUN2</t>
  </si>
  <si>
    <t>K_BASYO2</t>
  </si>
  <si>
    <t>K_BANGOU2</t>
  </si>
  <si>
    <t>K_TOUROKU_DATE2_1</t>
  </si>
  <si>
    <t>K_TOUROKU_DATE2_2</t>
  </si>
  <si>
    <t>K_YUKOU_DATE2_1</t>
  </si>
  <si>
    <t>K_YUKOU_DATE2_2</t>
  </si>
  <si>
    <t>K_YUKOU_DATE2_3</t>
  </si>
  <si>
    <t>K_KUBUN3</t>
  </si>
  <si>
    <t>K_BASYO3</t>
  </si>
  <si>
    <t>K_BANGOU3</t>
  </si>
  <si>
    <t>K_TOUROKU_DATE3_1</t>
  </si>
  <si>
    <t>K_TOUROKU_DATE3_2</t>
  </si>
  <si>
    <t>K_TOUROKU_DATE3_3</t>
  </si>
  <si>
    <t>K_YUKOU_DATE3_1</t>
  </si>
  <si>
    <t>K_YUKOU_DATE3_2</t>
  </si>
  <si>
    <t>K_YUKOU_DATE3_3</t>
  </si>
  <si>
    <t>K_KUBUN4</t>
  </si>
  <si>
    <t>K_BASYO4</t>
  </si>
  <si>
    <t>K_BANGOU4</t>
  </si>
  <si>
    <t>K_TOUROKU_DATE4_1</t>
  </si>
  <si>
    <t>K_TOUROKU_DATE4_2</t>
  </si>
  <si>
    <t>K_TOUROKU_DATE4_3</t>
  </si>
  <si>
    <t>K_YUKOU_DATE4_1</t>
  </si>
  <si>
    <t>K_YUKOU_DATE4_2</t>
  </si>
  <si>
    <t>K_YUKOU_DATE4_3</t>
  </si>
  <si>
    <t>K_KUBUN5</t>
  </si>
  <si>
    <t>K_BASYO5</t>
  </si>
  <si>
    <t>K_BANGOU5</t>
  </si>
  <si>
    <t>K_TOUROKU_DATE5_1</t>
  </si>
  <si>
    <t>K_TOUROKU_DATE5_2</t>
  </si>
  <si>
    <t>K_TOUROKU_DATE5_3</t>
  </si>
  <si>
    <t>K_YUKOU_DATE5_1</t>
  </si>
  <si>
    <t>K_YUKOU_DATE5_2</t>
  </si>
  <si>
    <t>K_YUKOU_DATE5_3</t>
  </si>
  <si>
    <t>K_KUBUN6</t>
  </si>
  <si>
    <t>K_BASYO6</t>
  </si>
  <si>
    <t>K_BANGOU6</t>
  </si>
  <si>
    <t>K_TOUROKU_DATE6_1</t>
  </si>
  <si>
    <t>K_TOUROKU_DATE6_2</t>
  </si>
  <si>
    <t>K_TOUROKU_DATE6_3</t>
  </si>
  <si>
    <t>K_YUKOU_DATE6_1</t>
  </si>
  <si>
    <t>K_YUKOU_DATE6_2</t>
  </si>
  <si>
    <t>K_YUKOU_DATE6_3</t>
  </si>
  <si>
    <t>NK_N_51</t>
  </si>
  <si>
    <t>NK_N_52</t>
  </si>
  <si>
    <t>NK_N_53</t>
  </si>
  <si>
    <t>NK_N_54</t>
  </si>
  <si>
    <t>NK_N_55</t>
  </si>
  <si>
    <t>NK_N_56</t>
  </si>
  <si>
    <t>NK_N_57</t>
  </si>
  <si>
    <t>NK_N_58</t>
  </si>
  <si>
    <t>NK_N_59</t>
  </si>
  <si>
    <t>NK_N_60</t>
  </si>
  <si>
    <t>NK_N_61</t>
  </si>
  <si>
    <t>NK_N_62</t>
  </si>
  <si>
    <t>NK_N_63</t>
  </si>
  <si>
    <t>NK_N_64</t>
  </si>
  <si>
    <t>NK_S_51</t>
  </si>
  <si>
    <t>NK_S_52</t>
  </si>
  <si>
    <t>NK_S_53</t>
  </si>
  <si>
    <t>NK_S_54</t>
  </si>
  <si>
    <t>NK_S_55</t>
  </si>
  <si>
    <t>NK_S_56</t>
  </si>
  <si>
    <t>NK_S_57</t>
  </si>
  <si>
    <t>NK_S_58</t>
  </si>
  <si>
    <t>NK_S_59</t>
  </si>
  <si>
    <t>NK_S_60</t>
  </si>
  <si>
    <t>NK_S_61</t>
  </si>
  <si>
    <t>NK_S_62</t>
  </si>
  <si>
    <t>NK_S_63</t>
  </si>
  <si>
    <t>NK_S_64</t>
  </si>
  <si>
    <t>NK_R_51</t>
  </si>
  <si>
    <t>NK_R_52</t>
  </si>
  <si>
    <t>NK_R_53</t>
  </si>
  <si>
    <t>NK_R_54</t>
  </si>
  <si>
    <t>NK_R_55</t>
  </si>
  <si>
    <t>NK_R_56</t>
  </si>
  <si>
    <t>NK_R_57</t>
  </si>
  <si>
    <t>NK_R_58</t>
  </si>
  <si>
    <t>NK_R_59</t>
  </si>
  <si>
    <t>NK_R_60</t>
  </si>
  <si>
    <t>NK_R_61</t>
  </si>
  <si>
    <t>NK_R_62</t>
  </si>
  <si>
    <t>NK_R_63</t>
  </si>
  <si>
    <t>NK_R_64</t>
  </si>
  <si>
    <t>NK_A_51</t>
  </si>
  <si>
    <t>NK_A_52</t>
  </si>
  <si>
    <t>NK_A_53</t>
  </si>
  <si>
    <t>NK_A_54</t>
  </si>
  <si>
    <t>NK_A_55</t>
  </si>
  <si>
    <t>NK_A_56</t>
  </si>
  <si>
    <t>NK_A_57</t>
  </si>
  <si>
    <t>NK_A_58</t>
  </si>
  <si>
    <t>NK_A_59</t>
  </si>
  <si>
    <t>NK_A_60</t>
  </si>
  <si>
    <t>NK_A_61</t>
  </si>
  <si>
    <t>NK_A_62</t>
  </si>
  <si>
    <t>NK_A_63</t>
  </si>
  <si>
    <t>NK_A_64</t>
  </si>
  <si>
    <t>NK_A_10</t>
  </si>
  <si>
    <t>NK_A_11</t>
  </si>
  <si>
    <t>NK_A_12</t>
  </si>
  <si>
    <t>NK_A_13</t>
  </si>
  <si>
    <t>NK_A_14</t>
  </si>
  <si>
    <t>NK_A_15</t>
  </si>
  <si>
    <t>NK_A_16</t>
  </si>
  <si>
    <t>NK_A_17</t>
  </si>
  <si>
    <t>NK_A_18</t>
  </si>
  <si>
    <t>NK_A_19</t>
  </si>
  <si>
    <t>NK_G_10</t>
  </si>
  <si>
    <t>NK_G_11</t>
  </si>
  <si>
    <t>NK_G_12</t>
  </si>
  <si>
    <t>NK_G_13</t>
  </si>
  <si>
    <t>NK_G_14</t>
  </si>
  <si>
    <t>NK_G_15</t>
  </si>
  <si>
    <t>NK_G_16</t>
  </si>
  <si>
    <t>NK_G_17</t>
  </si>
  <si>
    <t>NK_G_18</t>
  </si>
  <si>
    <t>NK_G_19</t>
  </si>
  <si>
    <t>NK_H_10</t>
  </si>
  <si>
    <t>NK_H_11</t>
  </si>
  <si>
    <t>NK_H_12</t>
  </si>
  <si>
    <t>NK_H_13</t>
  </si>
  <si>
    <t>NK_H_14</t>
  </si>
  <si>
    <t>NK_H_16</t>
  </si>
  <si>
    <t>NK_H_18</t>
  </si>
  <si>
    <t>NK_H_19</t>
  </si>
  <si>
    <t>NK_H_21</t>
  </si>
  <si>
    <t>NK_H_23</t>
  </si>
  <si>
    <t>NK_H_24</t>
  </si>
  <si>
    <t>NK_H_26</t>
  </si>
  <si>
    <t>NK_H_27</t>
  </si>
  <si>
    <t>NK_H_28</t>
  </si>
  <si>
    <t>KIBOU1</t>
  </si>
  <si>
    <t>KANKO1</t>
  </si>
  <si>
    <t>EIGYOU_NEN1</t>
  </si>
  <si>
    <t>MAE_KAKU1</t>
  </si>
  <si>
    <t>KIBOU2</t>
  </si>
  <si>
    <t>KANKO2</t>
  </si>
  <si>
    <t>EIGYOU_NEN2</t>
  </si>
  <si>
    <t>MAE_KAKU2</t>
  </si>
  <si>
    <t>KIBOU3</t>
  </si>
  <si>
    <t>KANKO3</t>
  </si>
  <si>
    <t>EIGYOU_NEN3</t>
  </si>
  <si>
    <t>MAE_KAKU3</t>
  </si>
  <si>
    <t>KIBOU4</t>
  </si>
  <si>
    <t>KANKO4</t>
  </si>
  <si>
    <t>EIGYOU_NEN4</t>
  </si>
  <si>
    <t>MAE_KAKU4</t>
  </si>
  <si>
    <t>KIBOU5</t>
  </si>
  <si>
    <t>KANKO5</t>
  </si>
  <si>
    <t>EIGYOU_NEN5</t>
  </si>
  <si>
    <t>MAE_KAKU5</t>
  </si>
  <si>
    <t>KIBOU6</t>
  </si>
  <si>
    <t>KANKO6</t>
  </si>
  <si>
    <t>EIGYOU_NEN6</t>
  </si>
  <si>
    <t>MAE_KAKU6</t>
  </si>
  <si>
    <t>KIBOU7</t>
  </si>
  <si>
    <t>KANKO7</t>
  </si>
  <si>
    <t>EIGYOU_NEN7</t>
  </si>
  <si>
    <t>MAE_KAKU7</t>
  </si>
  <si>
    <t>KIBOU8</t>
  </si>
  <si>
    <t>KANKO8</t>
  </si>
  <si>
    <t>EIGYOU_NEN8</t>
  </si>
  <si>
    <t>MAE_KAKU8</t>
  </si>
  <si>
    <t>KIBOU9</t>
  </si>
  <si>
    <t>KANKO9</t>
  </si>
  <si>
    <t>EIGYOU_NEN9</t>
  </si>
  <si>
    <t>MAE_KAKU9</t>
  </si>
  <si>
    <t>KIBOU10</t>
  </si>
  <si>
    <t>KANKO10</t>
  </si>
  <si>
    <t>EIGYOU_NEN10</t>
  </si>
  <si>
    <t>MAE_KAKU10</t>
  </si>
  <si>
    <t>KIBOU11</t>
  </si>
  <si>
    <t>KANKO11</t>
  </si>
  <si>
    <t>EIGYOU_NEN11</t>
  </si>
  <si>
    <t>MAE_KAKU11</t>
  </si>
  <si>
    <t>KIBOU12</t>
  </si>
  <si>
    <t>KANKO12</t>
  </si>
  <si>
    <t>EIGYOU_NEN12</t>
  </si>
  <si>
    <t>MAE_KAKU12</t>
  </si>
  <si>
    <t>KIBOU13</t>
  </si>
  <si>
    <t>KANKO13</t>
  </si>
  <si>
    <t>EIGYOU_NEN13</t>
  </si>
  <si>
    <t>MAE_KAKU13</t>
  </si>
  <si>
    <t>KIBOU14</t>
  </si>
  <si>
    <t>KANKO14</t>
  </si>
  <si>
    <t>EIGYOU_NEN14</t>
  </si>
  <si>
    <t>MAE_KAKU14</t>
  </si>
  <si>
    <t>KIBOU15</t>
  </si>
  <si>
    <t>KANKO15</t>
  </si>
  <si>
    <t>EIGYOU_NEN15</t>
  </si>
  <si>
    <t>MAE_KAKU15</t>
  </si>
  <si>
    <t>KIBOU16</t>
  </si>
  <si>
    <t>KANKO16</t>
  </si>
  <si>
    <t>EIGYOU_NEN16</t>
  </si>
  <si>
    <t>MAE_KAKU16</t>
  </si>
  <si>
    <t>KIBOU17</t>
  </si>
  <si>
    <t>KANKO17</t>
  </si>
  <si>
    <t>EIGYOU_NEN17</t>
  </si>
  <si>
    <t>MAE_KAKU17</t>
  </si>
  <si>
    <t>KIBOU18</t>
  </si>
  <si>
    <t>KANKO18</t>
  </si>
  <si>
    <t>EIGYOU_NEN18</t>
  </si>
  <si>
    <t>MAE_KAKU18</t>
  </si>
  <si>
    <t>KIBOU19</t>
  </si>
  <si>
    <t>KANKO19</t>
  </si>
  <si>
    <t>EIGYOU_NEN19</t>
  </si>
  <si>
    <t>MAE_KAKU19</t>
  </si>
  <si>
    <t>KIBOU20</t>
  </si>
  <si>
    <t>KANKO20</t>
  </si>
  <si>
    <t>EIGYOU_NEN20</t>
  </si>
  <si>
    <t>MAE_KAKU20</t>
  </si>
  <si>
    <t>FUNE</t>
  </si>
  <si>
    <t>ASU</t>
  </si>
  <si>
    <t>PURA</t>
  </si>
  <si>
    <t>SYUSHI</t>
  </si>
  <si>
    <t>S_KIKAI_1</t>
  </si>
  <si>
    <t>S_KIKAI_2</t>
  </si>
  <si>
    <t>S_DSEKOU_1</t>
  </si>
  <si>
    <t>S_DSEKOU_2</t>
  </si>
  <si>
    <t>S_KSEKOU_1</t>
  </si>
  <si>
    <t>S_KSEKOU_2</t>
  </si>
  <si>
    <t>S_ESEKOU_1</t>
  </si>
  <si>
    <t>S_ESEKOU_2</t>
  </si>
  <si>
    <t>S_KAN_1</t>
  </si>
  <si>
    <t>S_KAN_2</t>
  </si>
  <si>
    <t>S_ZOUEN_1</t>
  </si>
  <si>
    <t>S_ZOUEN_2</t>
  </si>
  <si>
    <t>S_KENTIKU_1</t>
  </si>
  <si>
    <t>S_KENTIKU_1_1</t>
  </si>
  <si>
    <t>S_KENTIKU_1_2</t>
  </si>
  <si>
    <t>S_KENTIKU_2</t>
  </si>
  <si>
    <t>S_KENTIKU_3</t>
  </si>
  <si>
    <t>S_ESYUNIN_1</t>
  </si>
  <si>
    <t>S_ESYUNIN_2</t>
  </si>
  <si>
    <t>S_ESYUNIN_3</t>
  </si>
  <si>
    <t>S_EKOUJI_1</t>
  </si>
  <si>
    <t>S_EKOUJI_2</t>
  </si>
  <si>
    <t>S_KSETUBI</t>
  </si>
  <si>
    <t>S_SSETUBI</t>
  </si>
  <si>
    <t>S_ZOURINS</t>
  </si>
  <si>
    <t>S_ZOURIN</t>
  </si>
  <si>
    <t>S_GIJYUTU</t>
  </si>
  <si>
    <t>S_SGISI</t>
  </si>
  <si>
    <t>S_AGISI</t>
  </si>
  <si>
    <t>S_CGISI</t>
  </si>
  <si>
    <t>S_SOKURYOU</t>
  </si>
  <si>
    <t>S_SOKURYOUHO</t>
  </si>
  <si>
    <t>S_KUKAKU</t>
  </si>
  <si>
    <t>S_KANTEI</t>
  </si>
  <si>
    <t>S_KANTEIHO</t>
  </si>
  <si>
    <t>S_KAOKU</t>
  </si>
  <si>
    <t>S_KANRI_1</t>
  </si>
  <si>
    <t>S_KANRI_3</t>
  </si>
  <si>
    <t>S_KANRI_2</t>
  </si>
  <si>
    <t>S_KANRI_4</t>
  </si>
  <si>
    <t>S_KANRI_5</t>
  </si>
  <si>
    <t>S_KANRI_6</t>
  </si>
  <si>
    <t>S_KANRI_ALL</t>
  </si>
  <si>
    <t>S_BANKIN_1</t>
  </si>
  <si>
    <t>S_BANKIN_2</t>
  </si>
  <si>
    <t>S_DAIKU_1</t>
  </si>
  <si>
    <t>S_DAIKU_2</t>
  </si>
  <si>
    <t>S_SAKAN_1</t>
  </si>
  <si>
    <t>S_SAKAN_2</t>
  </si>
  <si>
    <t>S_KIN_1</t>
  </si>
  <si>
    <t>S_KIN_2</t>
  </si>
  <si>
    <t>S_HAI_1</t>
  </si>
  <si>
    <t>S_HAI_2</t>
  </si>
  <si>
    <t>S_TAIL_1</t>
  </si>
  <si>
    <t>S_TAIL_2</t>
  </si>
  <si>
    <t>S_KEN_1</t>
  </si>
  <si>
    <t>S_KEN_2</t>
  </si>
  <si>
    <t>S_BLOCK_1</t>
  </si>
  <si>
    <t>S_BLOCK_2</t>
  </si>
  <si>
    <t>S_TETU_1</t>
  </si>
  <si>
    <t>S_TETU_2</t>
  </si>
  <si>
    <t>S_TEKKIN_1</t>
  </si>
  <si>
    <t>S_TEKKIN_2</t>
  </si>
  <si>
    <t>S_KENGU_1</t>
  </si>
  <si>
    <t>S_KENGU_2</t>
  </si>
  <si>
    <t>S_KOUJI1</t>
  </si>
  <si>
    <t>S_KOUJI2</t>
  </si>
  <si>
    <t>S_KOUJI3</t>
  </si>
  <si>
    <t>S_HOSOU1</t>
  </si>
  <si>
    <t>S_HOSOU2</t>
  </si>
  <si>
    <t>S_KOUKYOU1</t>
  </si>
  <si>
    <t>S_KOUKYOU2</t>
  </si>
  <si>
    <t>GIJYUTU_S</t>
  </si>
  <si>
    <t>GIJYUTU_S_OTHER</t>
  </si>
  <si>
    <t>GIJYUTU_TOTAL</t>
  </si>
  <si>
    <t>JIMU_S</t>
  </si>
  <si>
    <t>DOUNAI_S</t>
  </si>
  <si>
    <t>DOUGAI_GIJYUTU_S</t>
  </si>
  <si>
    <t>DOUGAI_GISI_S</t>
  </si>
  <si>
    <t>ZENKOKU_S</t>
  </si>
  <si>
    <t>K_KUMIAI</t>
  </si>
  <si>
    <t>T_KUMIAI</t>
  </si>
  <si>
    <t>R_KUMIAI</t>
  </si>
  <si>
    <t>KONSAU_K1</t>
  </si>
  <si>
    <t>KONSAU_K2</t>
  </si>
  <si>
    <t>KONSAU_K3</t>
  </si>
  <si>
    <t>KONSAU_K4</t>
  </si>
  <si>
    <t>KONSAU_K5</t>
  </si>
  <si>
    <t>KONSAU_K6</t>
  </si>
  <si>
    <t>KONSAU_K7</t>
  </si>
  <si>
    <t>KONSAU_K8</t>
  </si>
  <si>
    <t>KONSAU_K9</t>
  </si>
  <si>
    <t>KONSAU_K10</t>
  </si>
  <si>
    <t>KONSAU_K11</t>
  </si>
  <si>
    <t>KONSAU_K12</t>
  </si>
  <si>
    <t>KONSAU_K13</t>
  </si>
  <si>
    <t>KONSAU_K14</t>
  </si>
  <si>
    <t>KONSAU_K15</t>
  </si>
  <si>
    <t>KONSAU_K16</t>
  </si>
  <si>
    <t>KONSAU_K17</t>
  </si>
  <si>
    <t>KONSAU_K18</t>
  </si>
  <si>
    <t>KONSAU_K19</t>
  </si>
  <si>
    <t>KONSAU_K20</t>
  </si>
  <si>
    <t>KONSAU_K21</t>
  </si>
  <si>
    <t>KONSAU_H1</t>
  </si>
  <si>
    <t>KONSAU_H2</t>
  </si>
  <si>
    <t>KONSAU_H3</t>
  </si>
  <si>
    <t>KONSAU_H4</t>
  </si>
  <si>
    <t>KONSAU_H5</t>
  </si>
  <si>
    <t>KONSAU_H6</t>
  </si>
  <si>
    <t>KONSAU_H7</t>
  </si>
  <si>
    <t>KONSAU_H8</t>
  </si>
  <si>
    <t>KEIRYOU_1</t>
  </si>
  <si>
    <t>KEIRYOU_2</t>
  </si>
  <si>
    <t>KEIRYOU_3</t>
  </si>
  <si>
    <t>KEIRYOU_4</t>
  </si>
  <si>
    <t>KEIRYOU_5</t>
  </si>
  <si>
    <t>KEIRYOU_6</t>
  </si>
  <si>
    <t>KEIRYOU_7</t>
  </si>
  <si>
    <t>KEIRYOU_8</t>
  </si>
  <si>
    <t>GAPPEI_DATE_1</t>
  </si>
  <si>
    <t>GAPPEI_DATE_2</t>
  </si>
  <si>
    <t>GAPPEI_DATE_3</t>
  </si>
  <si>
    <t>GIJYUTU_1</t>
  </si>
  <si>
    <t>GIJYUTU_2</t>
  </si>
  <si>
    <t>GIJYUTU_3</t>
  </si>
  <si>
    <t>GIJYUTU_4</t>
  </si>
  <si>
    <t>GIJYUTU_5</t>
  </si>
  <si>
    <t>GIJYUTU_6</t>
  </si>
  <si>
    <t>GIJYUTU_7</t>
  </si>
  <si>
    <t>GIJYUTU_8</t>
  </si>
  <si>
    <t>GIJYUTU_9</t>
  </si>
  <si>
    <t>GIJYUTU_10</t>
  </si>
  <si>
    <t>GIJYUTU_11</t>
  </si>
  <si>
    <t>GIJYUTU_12</t>
  </si>
  <si>
    <t>GIJYUTU_13</t>
  </si>
  <si>
    <t>GIJYUTU_14</t>
  </si>
  <si>
    <t>GIJYUTU_15</t>
  </si>
  <si>
    <t>GIJYUTU_16</t>
  </si>
  <si>
    <t>SYAHO_1</t>
  </si>
  <si>
    <t>SYAHO_2</t>
  </si>
  <si>
    <t>SYAHO_3</t>
  </si>
  <si>
    <t>UKETUKE_DATE_1</t>
  </si>
  <si>
    <t>UKETUKE_DATE_2</t>
  </si>
  <si>
    <t>UKETUKE_DATE_3</t>
  </si>
  <si>
    <t>UKETUKE_NO</t>
  </si>
  <si>
    <t>TOUKYU_DATE_1</t>
  </si>
  <si>
    <t>TOUKYU_DATE_2</t>
  </si>
  <si>
    <t>TOUKYU_DATE_3</t>
  </si>
  <si>
    <t>SAKUIN</t>
  </si>
  <si>
    <t>SINSEI</t>
  </si>
  <si>
    <t>SINSA_DATE1</t>
  </si>
  <si>
    <t>SINSA_DATE2</t>
  </si>
  <si>
    <t>SINSA_DATE3</t>
  </si>
  <si>
    <t>主たる営業所</t>
  </si>
  <si>
    <t>1</t>
  </si>
  <si>
    <t>2</t>
  </si>
  <si>
    <t>3</t>
  </si>
  <si>
    <t>4</t>
  </si>
  <si>
    <t>5</t>
  </si>
  <si>
    <t>6</t>
  </si>
  <si>
    <t>解</t>
    <phoneticPr fontId="4"/>
  </si>
  <si>
    <t>参考：11項番の技術職員(有資格者)数</t>
    <rPh sb="0" eb="2">
      <t>さんこう</t>
    </rPh>
    <rPh sb="5" eb="7">
      <t>こうばん</t>
    </rPh>
    <rPh sb="8" eb="12">
      <t>ぎじゅつしょくいん</t>
    </rPh>
    <rPh sb="13" eb="17">
      <t>ゆうしかくしゃ</t>
    </rPh>
    <rPh sb="18" eb="19">
      <t>すう</t>
    </rPh>
    <phoneticPr fontId="4" type="Hiragana"/>
  </si>
  <si>
    <t>ﾁｪｯｸ1</t>
    <phoneticPr fontId="4"/>
  </si>
  <si>
    <t>ﾁｪｯｸ2(項番15と16)</t>
    <rPh sb="6" eb="8">
      <t>コウバン</t>
    </rPh>
    <phoneticPr fontId="4"/>
  </si>
  <si>
    <t>K_TOUROKU_DATE2_3</t>
    <phoneticPr fontId="4"/>
  </si>
  <si>
    <t>退職金共済の加入状況</t>
    <rPh sb="0" eb="3">
      <t>タイショクキン</t>
    </rPh>
    <rPh sb="3" eb="5">
      <t>キョウサイ</t>
    </rPh>
    <rPh sb="6" eb="8">
      <t>カニュウ</t>
    </rPh>
    <rPh sb="8" eb="10">
      <t>ジョウキョウ</t>
    </rPh>
    <phoneticPr fontId="4"/>
  </si>
  <si>
    <t>建設業退職金共済</t>
    <rPh sb="0" eb="3">
      <t>ケンセツギョウ</t>
    </rPh>
    <rPh sb="3" eb="6">
      <t>タイショクキン</t>
    </rPh>
    <rPh sb="6" eb="8">
      <t>キョウサイ</t>
    </rPh>
    <phoneticPr fontId="4"/>
  </si>
  <si>
    <t>中小企業退職金共済</t>
    <rPh sb="0" eb="2">
      <t>チュウショウ</t>
    </rPh>
    <rPh sb="2" eb="4">
      <t>キギョウ</t>
    </rPh>
    <rPh sb="4" eb="6">
      <t>タイショク</t>
    </rPh>
    <rPh sb="6" eb="7">
      <t>キン</t>
    </rPh>
    <rPh sb="7" eb="9">
      <t>キョウサイ</t>
    </rPh>
    <phoneticPr fontId="4"/>
  </si>
  <si>
    <t>林業退職金共済</t>
    <rPh sb="0" eb="2">
      <t>リンギョウ</t>
    </rPh>
    <rPh sb="2" eb="4">
      <t>タイショク</t>
    </rPh>
    <rPh sb="4" eb="5">
      <t>キン</t>
    </rPh>
    <rPh sb="5" eb="7">
      <t>キョウサイ</t>
    </rPh>
    <phoneticPr fontId="4"/>
  </si>
  <si>
    <r>
      <rPr>
        <b/>
        <sz val="9"/>
        <color indexed="8"/>
        <rFont val="ＭＳ Ｐゴシック"/>
        <family val="3"/>
        <charset val="128"/>
      </rPr>
      <t>12　</t>
    </r>
    <r>
      <rPr>
        <sz val="9"/>
        <color indexed="8"/>
        <rFont val="ＭＳ Ｐゴシック"/>
        <family val="3"/>
        <charset val="128"/>
      </rPr>
      <t>退職金共済の加入状況</t>
    </r>
    <rPh sb="3" eb="6">
      <t>タイショクキン</t>
    </rPh>
    <rPh sb="6" eb="8">
      <t>キョウサイ</t>
    </rPh>
    <rPh sb="9" eb="11">
      <t>カニュウ</t>
    </rPh>
    <rPh sb="11" eb="13">
      <t>ジョウキョウ</t>
    </rPh>
    <phoneticPr fontId="4"/>
  </si>
  <si>
    <t>中小企業退職金共済</t>
    <rPh sb="0" eb="2">
      <t>チュウショウ</t>
    </rPh>
    <rPh sb="2" eb="4">
      <t>キギョウ</t>
    </rPh>
    <rPh sb="4" eb="7">
      <t>タイショクキン</t>
    </rPh>
    <rPh sb="7" eb="9">
      <t>キョウサイ</t>
    </rPh>
    <phoneticPr fontId="4"/>
  </si>
  <si>
    <t>林業退職金共済</t>
    <rPh sb="0" eb="2">
      <t>リンギョウ</t>
    </rPh>
    <rPh sb="2" eb="5">
      <t>タイショクキン</t>
    </rPh>
    <rPh sb="5" eb="7">
      <t>キョウサイ</t>
    </rPh>
    <phoneticPr fontId="4"/>
  </si>
  <si>
    <t>ゼロカーボン北海道への貢献</t>
    <rPh sb="6" eb="9">
      <t>ホッカイドウ</t>
    </rPh>
    <rPh sb="11" eb="13">
      <t>コウケン</t>
    </rPh>
    <phoneticPr fontId="4"/>
  </si>
  <si>
    <t>環境への取組み</t>
    <rPh sb="0" eb="2">
      <t>カンキョウ</t>
    </rPh>
    <rPh sb="4" eb="6">
      <t>トリク</t>
    </rPh>
    <phoneticPr fontId="4"/>
  </si>
  <si>
    <r>
      <rPr>
        <b/>
        <sz val="9"/>
        <rFont val="ＭＳ Ｐゴシック"/>
        <family val="3"/>
        <charset val="128"/>
      </rPr>
      <t>23　</t>
    </r>
    <r>
      <rPr>
        <sz val="9"/>
        <rFont val="ＭＳ Ｐゴシック"/>
        <family val="3"/>
        <charset val="128"/>
      </rPr>
      <t>技術・社会的要素</t>
    </r>
    <rPh sb="3" eb="5">
      <t>ギジュツ</t>
    </rPh>
    <rPh sb="6" eb="9">
      <t>シャカイテキ</t>
    </rPh>
    <rPh sb="9" eb="11">
      <t>ヨウソ</t>
    </rPh>
    <phoneticPr fontId="4"/>
  </si>
  <si>
    <r>
      <rPr>
        <b/>
        <sz val="9"/>
        <rFont val="ＭＳ Ｐゴシック"/>
        <family val="3"/>
        <charset val="128"/>
      </rPr>
      <t>22</t>
    </r>
    <r>
      <rPr>
        <sz val="9"/>
        <rFont val="ＭＳ Ｐゴシック"/>
        <family val="3"/>
        <charset val="128"/>
      </rPr>
      <t>　社会保険等の加入状況</t>
    </r>
    <rPh sb="3" eb="5">
      <t>シャカイ</t>
    </rPh>
    <rPh sb="5" eb="7">
      <t>ホケン</t>
    </rPh>
    <rPh sb="7" eb="8">
      <t>トウ</t>
    </rPh>
    <rPh sb="9" eb="11">
      <t>カニュウ</t>
    </rPh>
    <rPh sb="11" eb="13">
      <t>ジョウキョウ</t>
    </rPh>
    <phoneticPr fontId="4"/>
  </si>
  <si>
    <t>26</t>
    <phoneticPr fontId="4"/>
  </si>
  <si>
    <t>特定関係の該当有無</t>
    <rPh sb="0" eb="4">
      <t>トクテイカンケイ</t>
    </rPh>
    <rPh sb="5" eb="9">
      <t>ガイトウウム</t>
    </rPh>
    <phoneticPr fontId="4"/>
  </si>
  <si>
    <t>（１：有り、２：無し）</t>
    <rPh sb="3" eb="4">
      <t>ア</t>
    </rPh>
    <rPh sb="8" eb="9">
      <t>ナシ</t>
    </rPh>
    <phoneticPr fontId="4"/>
  </si>
  <si>
    <t>※この様式は第１葉の26項番「特定関係の該当有無」で「１：有り」と申告した方のみ提出してください。</t>
    <rPh sb="3" eb="5">
      <t>ヨウシキ</t>
    </rPh>
    <rPh sb="6" eb="7">
      <t>ダイ</t>
    </rPh>
    <rPh sb="8" eb="9">
      <t>ハ</t>
    </rPh>
    <rPh sb="12" eb="14">
      <t>コウバン</t>
    </rPh>
    <rPh sb="15" eb="19">
      <t>トクテイカンケイ</t>
    </rPh>
    <rPh sb="20" eb="24">
      <t>ガイトウウム</t>
    </rPh>
    <rPh sb="29" eb="30">
      <t>ア</t>
    </rPh>
    <rPh sb="33" eb="35">
      <t>シンコク</t>
    </rPh>
    <rPh sb="37" eb="38">
      <t>カタ</t>
    </rPh>
    <rPh sb="40" eb="42">
      <t>テイシュツ</t>
    </rPh>
    <phoneticPr fontId="4"/>
  </si>
  <si>
    <t>R5・6用</t>
    <rPh sb="4" eb="5">
      <t>ヨウ</t>
    </rPh>
    <phoneticPr fontId="4"/>
  </si>
  <si>
    <t>※「登録番号（資格）」には、資格審査決定通知書（令和３・４年度）にある９桁の登録番号を記載してください。（建設管理課のHPでも公表しています。）</t>
    <rPh sb="2" eb="6">
      <t>トウロクバンゴウ</t>
    </rPh>
    <rPh sb="7" eb="9">
      <t>シカク</t>
    </rPh>
    <rPh sb="14" eb="18">
      <t>シカクシンサ</t>
    </rPh>
    <rPh sb="18" eb="22">
      <t>ケッテイツウチ</t>
    </rPh>
    <rPh sb="22" eb="23">
      <t>ショ</t>
    </rPh>
    <rPh sb="24" eb="26">
      <t>レイワ</t>
    </rPh>
    <rPh sb="29" eb="31">
      <t>ネンド</t>
    </rPh>
    <rPh sb="36" eb="37">
      <t>ケタ</t>
    </rPh>
    <rPh sb="38" eb="42">
      <t>トウロクバンゴウ</t>
    </rPh>
    <rPh sb="43" eb="45">
      <t>キサイ</t>
    </rPh>
    <rPh sb="53" eb="58">
      <t>ケンセツカンリカ</t>
    </rPh>
    <rPh sb="63" eb="65">
      <t>コウヒョウ</t>
    </rPh>
    <phoneticPr fontId="4"/>
  </si>
  <si>
    <t>資格を有していない場合は、空欄としてください。</t>
    <rPh sb="0" eb="2">
      <t>シカク</t>
    </rPh>
    <rPh sb="3" eb="4">
      <t>ユウ</t>
    </rPh>
    <rPh sb="9" eb="11">
      <t>バアイ</t>
    </rPh>
    <rPh sb="13" eb="15">
      <t>クウラン</t>
    </rPh>
    <phoneticPr fontId="4"/>
  </si>
  <si>
    <t>登録番号（資格）</t>
    <rPh sb="0" eb="4">
      <t>トウロクバンゴウ</t>
    </rPh>
    <rPh sb="5" eb="7">
      <t>シカク</t>
    </rPh>
    <phoneticPr fontId="4"/>
  </si>
  <si>
    <t>-</t>
    <phoneticPr fontId="4"/>
  </si>
  <si>
    <t>２．子会社(会社法第２条第３号の規定によるもの)</t>
    <rPh sb="2" eb="5">
      <t>コガイシャ</t>
    </rPh>
    <rPh sb="6" eb="9">
      <t>カイシャホウ</t>
    </rPh>
    <rPh sb="9" eb="10">
      <t>ダイ</t>
    </rPh>
    <rPh sb="11" eb="12">
      <t>ジョウ</t>
    </rPh>
    <rPh sb="12" eb="13">
      <t>ダイ</t>
    </rPh>
    <rPh sb="14" eb="15">
      <t>ゴウ</t>
    </rPh>
    <rPh sb="16" eb="18">
      <t>キテイ</t>
    </rPh>
    <phoneticPr fontId="4"/>
  </si>
  <si>
    <r>
      <rPr>
        <b/>
        <sz val="11"/>
        <rFont val="ＭＳ Ｐゴシック"/>
        <family val="3"/>
        <charset val="128"/>
      </rPr>
      <t>27 ※</t>
    </r>
    <r>
      <rPr>
        <sz val="11"/>
        <rFont val="ＭＳ Ｐゴシック"/>
        <family val="3"/>
        <charset val="128"/>
      </rPr>
      <t xml:space="preserve">
受付</t>
    </r>
    <rPh sb="5" eb="7">
      <t>ウケツケ</t>
    </rPh>
    <phoneticPr fontId="4"/>
  </si>
  <si>
    <t>※ 「２：無し」の場合は第２葉（業態調書）の提出は不要です</t>
    <phoneticPr fontId="4"/>
  </si>
  <si>
    <t xml:space="preserve">                 27は受付職員記入欄</t>
    <rPh sb="20" eb="22">
      <t>ウケツケ</t>
    </rPh>
    <rPh sb="22" eb="24">
      <t>ショクイン</t>
    </rPh>
    <rPh sb="24" eb="26">
      <t>キニュウ</t>
    </rPh>
    <rPh sb="26" eb="27">
      <t>ラン</t>
    </rPh>
    <phoneticPr fontId="4"/>
  </si>
  <si>
    <t>３．親会社を同じくする子会社</t>
    <phoneticPr fontId="4"/>
  </si>
  <si>
    <t>環境への取組み</t>
    <rPh sb="0" eb="2">
      <t>かんきょう</t>
    </rPh>
    <rPh sb="4" eb="6">
      <t>とりく</t>
    </rPh>
    <phoneticPr fontId="4" type="Hiragana"/>
  </si>
  <si>
    <t>特定関係の該当有無</t>
    <rPh sb="0" eb="2">
      <t>トクテイ</t>
    </rPh>
    <rPh sb="2" eb="4">
      <t>カンケイ</t>
    </rPh>
    <rPh sb="5" eb="7">
      <t>ガイトウ</t>
    </rPh>
    <rPh sb="7" eb="9">
      <t>ウム</t>
    </rPh>
    <phoneticPr fontId="4"/>
  </si>
  <si>
    <t>登録番号（資格）</t>
    <rPh sb="0" eb="2">
      <t>トウロク</t>
    </rPh>
    <rPh sb="2" eb="4">
      <t>バンゴウ</t>
    </rPh>
    <rPh sb="5" eb="7">
      <t>シカク</t>
    </rPh>
    <phoneticPr fontId="4"/>
  </si>
  <si>
    <t>-</t>
    <phoneticPr fontId="4" type="Hiragana"/>
  </si>
  <si>
    <t>親会社を同じくする子会社</t>
    <rPh sb="0" eb="3">
      <t>オヤガイシャ</t>
    </rPh>
    <rPh sb="4" eb="5">
      <t>オナ</t>
    </rPh>
    <rPh sb="9" eb="12">
      <t>コガイシャ</t>
    </rPh>
    <phoneticPr fontId="4"/>
  </si>
  <si>
    <t>子会社(会社法第２条第３号の規定によるもの)</t>
    <phoneticPr fontId="4"/>
  </si>
  <si>
    <t>恵庭市</t>
    <phoneticPr fontId="4"/>
  </si>
  <si>
    <t>北広島市</t>
    <phoneticPr fontId="4"/>
  </si>
  <si>
    <t>石狩市</t>
    <phoneticPr fontId="4"/>
  </si>
  <si>
    <t>当別町</t>
    <phoneticPr fontId="4"/>
  </si>
  <si>
    <t>新篠津村</t>
    <phoneticPr fontId="4"/>
  </si>
  <si>
    <t>函館市</t>
    <phoneticPr fontId="4"/>
  </si>
  <si>
    <t>夕張市</t>
    <phoneticPr fontId="4"/>
  </si>
  <si>
    <t>芦別市</t>
    <phoneticPr fontId="4"/>
  </si>
  <si>
    <t>美唄市</t>
    <phoneticPr fontId="4"/>
  </si>
  <si>
    <t>赤平市</t>
    <phoneticPr fontId="4"/>
  </si>
  <si>
    <t>滝川市</t>
    <phoneticPr fontId="4"/>
  </si>
  <si>
    <r>
      <rPr>
        <b/>
        <sz val="16"/>
        <color rgb="FFFF0000"/>
        <rFont val="ＭＳ Ｐゴシック"/>
        <family val="3"/>
        <charset val="128"/>
        <scheme val="minor"/>
      </rPr>
      <t>　</t>
    </r>
    <r>
      <rPr>
        <b/>
        <u/>
        <sz val="16"/>
        <color rgb="FFFF0000"/>
        <rFont val="ＭＳ Ｐゴシック"/>
        <family val="3"/>
        <charset val="128"/>
        <scheme val="minor"/>
      </rPr>
      <t>資格を有していない場合は、空欄としてください。</t>
    </r>
    <rPh sb="1" eb="3">
      <t>シカク</t>
    </rPh>
    <rPh sb="4" eb="5">
      <t>ユウ</t>
    </rPh>
    <rPh sb="10" eb="12">
      <t>バアイ</t>
    </rPh>
    <rPh sb="14" eb="16">
      <t>クウラン</t>
    </rPh>
    <phoneticPr fontId="4"/>
  </si>
  <si>
    <t>※必ずA3版で提出してください！！</t>
    <rPh sb="1" eb="2">
      <t>カナラ</t>
    </rPh>
    <rPh sb="5" eb="6">
      <t>バン</t>
    </rPh>
    <rPh sb="7" eb="9">
      <t>テイシュツ</t>
    </rPh>
    <phoneticPr fontId="4"/>
  </si>
  <si>
    <r>
      <t>『資格審査申請書付票』※申請の手引（定期申請用）P17からの内容を確認の上、入力してください。</t>
    </r>
    <r>
      <rPr>
        <b/>
        <sz val="20"/>
        <rFont val="メイリオ"/>
        <family val="3"/>
        <charset val="128"/>
      </rPr>
      <t>　</t>
    </r>
    <r>
      <rPr>
        <b/>
        <u/>
        <sz val="20"/>
        <color rgb="FFFF0000"/>
        <rFont val="メイリオ"/>
        <family val="3"/>
        <charset val="128"/>
      </rPr>
      <t>※この入力シートは印刷用ではありません。</t>
    </r>
    <rPh sb="1" eb="3">
      <t>シカク</t>
    </rPh>
    <rPh sb="3" eb="5">
      <t>シンサ</t>
    </rPh>
    <rPh sb="5" eb="8">
      <t>シンセイショ</t>
    </rPh>
    <rPh sb="8" eb="10">
      <t>フヒョウ</t>
    </rPh>
    <rPh sb="12" eb="14">
      <t>シンセイ</t>
    </rPh>
    <rPh sb="15" eb="17">
      <t>テビ</t>
    </rPh>
    <rPh sb="18" eb="20">
      <t>テイキ</t>
    </rPh>
    <rPh sb="20" eb="22">
      <t>シンセイ</t>
    </rPh>
    <rPh sb="22" eb="23">
      <t>ヨウ</t>
    </rPh>
    <rPh sb="30" eb="32">
      <t>ナイヨウ</t>
    </rPh>
    <rPh sb="33" eb="35">
      <t>カクニン</t>
    </rPh>
    <rPh sb="36" eb="37">
      <t>ウエ</t>
    </rPh>
    <rPh sb="38" eb="40">
      <t>ニュウリョク</t>
    </rPh>
    <rPh sb="51" eb="53">
      <t>ニュウリョク</t>
    </rPh>
    <rPh sb="57" eb="59">
      <t>インサツ</t>
    </rPh>
    <rPh sb="59" eb="60">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</si>
</sst>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_ "/>
    <numFmt numFmtId="178" formatCode="000"/>
    <numFmt numFmtId="179" formatCode="0000"/>
    <numFmt numFmtId="180" formatCode="000000"/>
    <numFmt numFmtId="181" formatCode="#,##0_ "/>
    <numFmt numFmtId="182" formatCode="000#"/>
    <numFmt numFmtId="183" formatCode="00#"/>
    <numFmt numFmtId="184" formatCode="00000#"/>
    <numFmt numFmtId="185" formatCode="0#"/>
    <numFmt numFmtId="186" formatCode="yyyy\([$-411]gee\)/mm/dd;@"/>
    <numFmt numFmtId="187" formatCode="#,##0_ \(&quot;千&quot;&quot;円&quot;\)"/>
    <numFmt numFmtId="188" formatCode="#,##0_);[Red]\(#,##0\)"/>
  </numFmts>
  <fonts count="85">
    <font>
      <sz val="11"/>
      <name val="ＭＳ Ｐゴシック"/>
      <family val="3"/>
      <charset val="128"/>
    </font>
    <font>
      <sz val="11"/>
      <color theme="1"/>
      <name val="游ゴシック"/>
      <family val="2"/>
      <charset val="128"/>
    </font>
    <font>
      <sz val="11"/>
      <name val="ＭＳ Ｐゴシック"/>
      <family val="3"/>
      <charset val="128"/>
    </font>
    <font>
      <i/>
      <sz val="11"/>
      <color indexed="10"/>
      <name val="ＭＳ Ｐゴシック"/>
      <family val="3"/>
      <charset val="128"/>
    </font>
    <font>
      <sz val="6"/>
      <name val="ＭＳ Ｐゴシック"/>
      <family val="3"/>
      <charset val="128"/>
    </font>
    <font>
      <sz val="11"/>
      <color rgb="FFFF0000"/>
      <name val="ＭＳ Ｐゴシック"/>
      <family val="3"/>
      <charset val="128"/>
    </font>
    <font>
      <b/>
      <sz val="11"/>
      <color indexed="10"/>
      <name val="ＭＳ Ｐゴシック"/>
      <family val="3"/>
      <charset val="128"/>
    </font>
    <font>
      <b/>
      <sz val="11"/>
      <color indexed="48"/>
      <name val="ＭＳ Ｐゴシック"/>
      <family val="3"/>
      <charset val="128"/>
    </font>
    <font>
      <b/>
      <u/>
      <sz val="11"/>
      <name val="ＭＳ Ｐゴシック"/>
      <family val="3"/>
      <charset val="128"/>
    </font>
    <font>
      <sz val="29"/>
      <color indexed="8"/>
      <name val="ＭＳ ゴシック"/>
      <family val="3"/>
      <charset val="128"/>
    </font>
    <font>
      <sz val="11"/>
      <color indexed="8"/>
      <name val="ＭＳ Ｐゴシック"/>
      <family val="3"/>
      <charset val="128"/>
    </font>
    <font>
      <b/>
      <sz val="16"/>
      <color indexed="8"/>
      <name val="ＭＳ Ｐゴシック"/>
      <family val="3"/>
      <charset val="128"/>
    </font>
    <font>
      <sz val="10"/>
      <color indexed="8"/>
      <name val="ＭＳ Ｐゴシック"/>
      <family val="3"/>
      <charset val="128"/>
    </font>
    <font>
      <b/>
      <sz val="8"/>
      <color indexed="8"/>
      <name val="ＭＳ Ｐゴシック"/>
      <family val="3"/>
      <charset val="128"/>
    </font>
    <font>
      <b/>
      <sz val="10"/>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16"/>
      <color indexed="8"/>
      <name val="ＭＳ Ｐゴシック"/>
      <family val="3"/>
      <charset val="128"/>
    </font>
    <font>
      <b/>
      <sz val="12"/>
      <name val="HG丸ｺﾞｼｯｸM-PRO"/>
      <family val="3"/>
      <charset val="128"/>
    </font>
    <font>
      <sz val="12"/>
      <color indexed="8"/>
      <name val="ＭＳ Ｐゴシック"/>
      <family val="3"/>
      <charset val="128"/>
    </font>
    <font>
      <b/>
      <sz val="12"/>
      <color indexed="8"/>
      <name val="HG丸ｺﾞｼｯｸM-PRO"/>
      <family val="3"/>
      <charset val="128"/>
    </font>
    <font>
      <b/>
      <sz val="10"/>
      <color indexed="8"/>
      <name val="HG丸ｺﾞｼｯｸM-PRO"/>
      <family val="3"/>
      <charset val="128"/>
    </font>
    <font>
      <b/>
      <sz val="9"/>
      <color indexed="8"/>
      <name val="HG丸ｺﾞｼｯｸM-PRO"/>
      <family val="3"/>
      <charset val="128"/>
    </font>
    <font>
      <b/>
      <sz val="11"/>
      <color indexed="8"/>
      <name val="HG丸ｺﾞｼｯｸM-PRO"/>
      <family val="3"/>
      <charset val="128"/>
    </font>
    <font>
      <sz val="9"/>
      <name val="ＭＳ Ｐゴシック"/>
      <family val="3"/>
      <charset val="128"/>
    </font>
    <font>
      <sz val="7"/>
      <color indexed="8"/>
      <name val="ＭＳ Ｐゴシック"/>
      <family val="3"/>
      <charset val="128"/>
    </font>
    <font>
      <sz val="7.5"/>
      <color indexed="8"/>
      <name val="ＭＳ Ｐゴシック"/>
      <family val="3"/>
      <charset val="128"/>
    </font>
    <font>
      <b/>
      <sz val="8"/>
      <color indexed="8"/>
      <name val="HG丸ｺﾞｼｯｸM-PRO"/>
      <family val="3"/>
      <charset val="128"/>
    </font>
    <font>
      <b/>
      <sz val="11"/>
      <color indexed="8"/>
      <name val="ＭＳ Ｐゴシック"/>
      <family val="3"/>
      <charset val="128"/>
    </font>
    <font>
      <sz val="6"/>
      <color indexed="8"/>
      <name val="ＭＳ Ｐゴシック"/>
      <family val="3"/>
      <charset val="128"/>
    </font>
    <font>
      <sz val="9"/>
      <color indexed="8"/>
      <name val="ＭＳ Ｐゴシック"/>
      <family val="3"/>
      <charset val="128"/>
      <scheme val="major"/>
    </font>
    <font>
      <b/>
      <sz val="9"/>
      <name val="ＭＳ Ｐゴシック"/>
      <family val="3"/>
      <charset val="128"/>
    </font>
    <font>
      <sz val="8"/>
      <name val="ＭＳ Ｐゴシック"/>
      <family val="3"/>
      <charset val="128"/>
    </font>
    <font>
      <b/>
      <sz val="8"/>
      <name val="HG丸ｺﾞｼｯｸM-PRO"/>
      <family val="3"/>
      <charset val="128"/>
    </font>
    <font>
      <b/>
      <sz val="8"/>
      <color rgb="FFFF0000"/>
      <name val="HG丸ｺﾞｼｯｸM-PRO"/>
      <family val="3"/>
      <charset val="128"/>
    </font>
    <font>
      <sz val="6"/>
      <name val="HG丸ｺﾞｼｯｸM-PRO"/>
      <family val="3"/>
      <charset val="128"/>
    </font>
    <font>
      <b/>
      <sz val="10"/>
      <name val="ＭＳ Ｐゴシック"/>
      <family val="3"/>
      <charset val="128"/>
    </font>
    <font>
      <b/>
      <sz val="11"/>
      <name val="ＭＳ Ｐゴシック"/>
      <family val="3"/>
      <charset val="128"/>
    </font>
    <font>
      <b/>
      <sz val="12"/>
      <color rgb="FFFF0000"/>
      <name val="HG丸ｺﾞｼｯｸM-PRO"/>
      <family val="3"/>
      <charset val="128"/>
    </font>
    <font>
      <b/>
      <sz val="10"/>
      <color rgb="FFFF0000"/>
      <name val="HG丸ｺﾞｼｯｸM-PRO"/>
      <family val="3"/>
      <charset val="128"/>
    </font>
    <font>
      <b/>
      <sz val="9"/>
      <color rgb="FFFF0000"/>
      <name val="HG丸ｺﾞｼｯｸM-PRO"/>
      <family val="3"/>
      <charset val="128"/>
    </font>
    <font>
      <sz val="12"/>
      <color rgb="FFFF0000"/>
      <name val="ＭＳ Ｐゴシック"/>
      <family val="3"/>
      <charset val="128"/>
    </font>
    <font>
      <b/>
      <sz val="12"/>
      <color indexed="10"/>
      <name val="HG丸ｺﾞｼｯｸM-PRO"/>
      <family val="3"/>
      <charset val="128"/>
    </font>
    <font>
      <b/>
      <sz val="8"/>
      <color indexed="10"/>
      <name val="HG丸ｺﾞｼｯｸM-PRO"/>
      <family val="3"/>
      <charset val="128"/>
    </font>
    <font>
      <b/>
      <sz val="9"/>
      <color indexed="81"/>
      <name val="ＭＳ Ｐゴシック"/>
      <family val="3"/>
      <charset val="128"/>
    </font>
    <font>
      <b/>
      <sz val="11"/>
      <color rgb="FFFF0000"/>
      <name val="HG丸ｺﾞｼｯｸM-PRO"/>
      <family val="3"/>
      <charset val="128"/>
    </font>
    <font>
      <b/>
      <sz val="12"/>
      <color rgb="FFFF0000"/>
      <name val="ＭＳ Ｐゴシック"/>
      <family val="3"/>
      <charset val="128"/>
    </font>
    <font>
      <sz val="11"/>
      <color theme="1"/>
      <name val="ＭＳ ゴシック"/>
      <family val="3"/>
      <charset val="128"/>
    </font>
    <font>
      <sz val="6"/>
      <name val="ＭＳ Ｐゴシック"/>
      <family val="2"/>
      <charset val="128"/>
      <scheme val="minor"/>
    </font>
    <font>
      <sz val="10"/>
      <color theme="1"/>
      <name val="ＭＳ ゴシック"/>
      <family val="3"/>
      <charset val="128"/>
    </font>
    <font>
      <sz val="14"/>
      <name val="ＭＳ Ｐゴシック"/>
      <family val="3"/>
      <charset val="128"/>
    </font>
    <font>
      <sz val="14"/>
      <color indexed="8"/>
      <name val="ＭＳ Ｐゴシック"/>
      <family val="3"/>
      <charset val="128"/>
    </font>
    <font>
      <b/>
      <sz val="9"/>
      <color indexed="81"/>
      <name val="MS P ゴシック"/>
      <family val="3"/>
      <charset val="128"/>
    </font>
    <font>
      <b/>
      <sz val="10"/>
      <name val="HG丸ｺﾞｼｯｸM-PRO"/>
      <family val="3"/>
      <charset val="128"/>
    </font>
    <font>
      <sz val="11"/>
      <name val="メイリオ"/>
      <family val="3"/>
      <charset val="128"/>
    </font>
    <font>
      <sz val="10"/>
      <name val="メイリオ"/>
      <family val="3"/>
      <charset val="128"/>
    </font>
    <font>
      <sz val="9"/>
      <name val="メイリオ"/>
      <family val="3"/>
      <charset val="128"/>
    </font>
    <font>
      <sz val="12"/>
      <name val="メイリオ"/>
      <family val="3"/>
      <charset val="128"/>
    </font>
    <font>
      <sz val="14"/>
      <name val="メイリオ"/>
      <family val="3"/>
      <charset val="128"/>
    </font>
    <font>
      <u/>
      <sz val="11"/>
      <color theme="10"/>
      <name val="ＭＳ Ｐゴシック"/>
      <family val="3"/>
      <charset val="128"/>
    </font>
    <font>
      <sz val="11"/>
      <color theme="0"/>
      <name val="メイリオ"/>
      <family val="3"/>
      <charset val="128"/>
    </font>
    <font>
      <b/>
      <u/>
      <sz val="14"/>
      <color theme="0"/>
      <name val="メイリオ"/>
      <family val="3"/>
      <charset val="128"/>
    </font>
    <font>
      <b/>
      <u/>
      <sz val="20"/>
      <name val="メイリオ"/>
      <family val="3"/>
      <charset val="128"/>
    </font>
    <font>
      <u/>
      <sz val="11"/>
      <color theme="1"/>
      <name val="ＭＳ Ｐゴシック"/>
      <family val="3"/>
      <charset val="128"/>
    </font>
    <font>
      <u/>
      <sz val="14"/>
      <color theme="1"/>
      <name val="メイリオ"/>
      <family val="3"/>
      <charset val="128"/>
    </font>
    <font>
      <sz val="11"/>
      <color theme="1"/>
      <name val="游ゴシック"/>
      <family val="3"/>
      <charset val="128"/>
    </font>
    <font>
      <sz val="11"/>
      <name val="游ゴシック"/>
      <family val="3"/>
      <charset val="128"/>
    </font>
    <font>
      <b/>
      <sz val="11"/>
      <color theme="1"/>
      <name val="游ゴシック"/>
      <family val="3"/>
      <charset val="128"/>
    </font>
    <font>
      <b/>
      <u/>
      <sz val="11"/>
      <color theme="10"/>
      <name val="游ゴシック"/>
      <family val="3"/>
      <charset val="128"/>
    </font>
    <font>
      <b/>
      <u/>
      <sz val="9"/>
      <color rgb="FFFF0000"/>
      <name val="メイリオ"/>
      <family val="3"/>
      <charset val="128"/>
    </font>
    <font>
      <b/>
      <sz val="11"/>
      <color rgb="FFFF0000"/>
      <name val="メイリオ"/>
      <family val="3"/>
      <charset val="128"/>
    </font>
    <font>
      <sz val="11"/>
      <name val="Yu Gothic UI"/>
      <family val="3"/>
      <charset val="128"/>
    </font>
    <font>
      <b/>
      <sz val="11"/>
      <name val="游ゴシック"/>
      <family val="3"/>
      <charset val="128"/>
    </font>
    <font>
      <u/>
      <sz val="16.5"/>
      <color rgb="FFFF0000"/>
      <name val="HG丸ｺﾞｼｯｸM-PRO"/>
      <family val="3"/>
      <charset val="128"/>
    </font>
    <font>
      <sz val="10"/>
      <name val="ＭＳ Ｐゴシック"/>
      <family val="3"/>
      <charset val="128"/>
    </font>
    <font>
      <sz val="9"/>
      <color indexed="81"/>
      <name val="MS P ゴシック"/>
      <family val="3"/>
      <charset val="128"/>
    </font>
    <font>
      <b/>
      <sz val="11"/>
      <name val="HG丸ｺﾞｼｯｸM-PRO"/>
      <family val="3"/>
      <charset val="128"/>
    </font>
    <font>
      <b/>
      <sz val="14"/>
      <color theme="0"/>
      <name val="メイリオ"/>
      <family val="3"/>
      <charset val="128"/>
    </font>
    <font>
      <b/>
      <u/>
      <sz val="20"/>
      <color rgb="FFFF0000"/>
      <name val="メイリオ"/>
      <family val="3"/>
      <charset val="128"/>
    </font>
    <font>
      <b/>
      <sz val="20"/>
      <name val="メイリオ"/>
      <family val="3"/>
      <charset val="128"/>
    </font>
    <font>
      <sz val="9"/>
      <color indexed="8"/>
      <name val="ＭＳ Ｐゴシック"/>
      <family val="3"/>
      <charset val="128"/>
      <scheme val="minor"/>
    </font>
    <font>
      <b/>
      <u/>
      <sz val="16"/>
      <color rgb="FFFF0000"/>
      <name val="ＭＳ Ｐゴシック"/>
      <family val="3"/>
      <charset val="128"/>
      <scheme val="minor"/>
    </font>
    <font>
      <b/>
      <sz val="16"/>
      <color rgb="FFFF0000"/>
      <name val="ＭＳ Ｐゴシック"/>
      <family val="3"/>
      <charset val="128"/>
      <scheme val="minor"/>
    </font>
    <font>
      <b/>
      <u/>
      <sz val="22"/>
      <color rgb="FFFF0000"/>
      <name val="ＭＳ Ｐゴシック"/>
      <family val="3"/>
      <charset val="128"/>
    </font>
  </fonts>
  <fills count="27">
    <fill>
      <patternFill patternType="none"/>
    </fill>
    <fill>
      <patternFill patternType="gray125"/>
    </fill>
    <fill>
      <patternFill patternType="gray125">
        <fgColor indexed="36"/>
      </patternFill>
    </fill>
    <fill>
      <patternFill patternType="solid">
        <fgColor indexed="43"/>
        <bgColor indexed="64"/>
      </patternFill>
    </fill>
    <fill>
      <patternFill patternType="solid">
        <fgColor theme="5" tint="0.59999389629810485"/>
        <bgColor indexed="64"/>
      </patternFill>
    </fill>
    <fill>
      <patternFill patternType="solid">
        <fgColor indexed="22"/>
        <bgColor indexed="64"/>
      </patternFill>
    </fill>
    <fill>
      <patternFill patternType="lightUp">
        <fgColor indexed="49"/>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0000FF"/>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CECFF"/>
        <bgColor indexed="64"/>
      </patternFill>
    </fill>
    <fill>
      <patternFill patternType="solid">
        <fgColor theme="7" tint="0.59999389629810485"/>
        <bgColor indexed="64"/>
      </patternFill>
    </fill>
    <fill>
      <patternFill patternType="solid">
        <fgColor rgb="FF87E7AD"/>
        <bgColor indexed="64"/>
      </patternFill>
    </fill>
    <fill>
      <patternFill patternType="solid">
        <fgColor theme="0" tint="-0.34998626667073579"/>
        <bgColor indexed="64"/>
      </patternFill>
    </fill>
  </fills>
  <borders count="1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59"/>
      </right>
      <top style="thin">
        <color indexed="64"/>
      </top>
      <bottom style="thin">
        <color indexed="64"/>
      </bottom>
      <diagonal/>
    </border>
    <border>
      <left style="dashed">
        <color indexed="59"/>
      </left>
      <right style="dashed">
        <color indexed="59"/>
      </right>
      <top style="thin">
        <color indexed="64"/>
      </top>
      <bottom style="thin">
        <color indexed="64"/>
      </bottom>
      <diagonal/>
    </border>
    <border>
      <left style="dashed">
        <color indexed="59"/>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style="thin">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ashed">
        <color indexed="59"/>
      </right>
      <top style="thin">
        <color indexed="64"/>
      </top>
      <bottom style="thin">
        <color indexed="64"/>
      </bottom>
      <diagonal/>
    </border>
    <border>
      <left style="dashed">
        <color indexed="59"/>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ashed">
        <color indexed="59"/>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dashed">
        <color indexed="59"/>
      </right>
      <top style="medium">
        <color indexed="64"/>
      </top>
      <bottom style="medium">
        <color indexed="64"/>
      </bottom>
      <diagonal/>
    </border>
    <border>
      <left style="dashed">
        <color indexed="59"/>
      </left>
      <right style="dashed">
        <color indexed="59"/>
      </right>
      <top style="medium">
        <color indexed="64"/>
      </top>
      <bottom style="medium">
        <color indexed="64"/>
      </bottom>
      <diagonal/>
    </border>
    <border>
      <left style="dashed">
        <color indexed="59"/>
      </left>
      <right style="medium">
        <color indexed="64"/>
      </right>
      <top style="medium">
        <color indexed="64"/>
      </top>
      <bottom style="medium">
        <color indexed="64"/>
      </bottom>
      <diagonal/>
    </border>
    <border>
      <left/>
      <right style="dashed">
        <color indexed="59"/>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59"/>
      </right>
      <top/>
      <bottom style="thin">
        <color indexed="64"/>
      </bottom>
      <diagonal/>
    </border>
    <border>
      <left style="dashed">
        <color indexed="59"/>
      </left>
      <right style="dashed">
        <color indexed="59"/>
      </right>
      <top/>
      <bottom style="thin">
        <color indexed="64"/>
      </bottom>
      <diagonal/>
    </border>
    <border>
      <left style="dashed">
        <color indexed="59"/>
      </left>
      <right style="thin">
        <color indexed="64"/>
      </right>
      <top/>
      <bottom style="thin">
        <color indexed="64"/>
      </bottom>
      <diagonal/>
    </border>
    <border>
      <left style="thin">
        <color indexed="64"/>
      </left>
      <right style="dashed">
        <color indexed="59"/>
      </right>
      <top style="thin">
        <color indexed="64"/>
      </top>
      <bottom/>
      <diagonal/>
    </border>
    <border>
      <left style="dashed">
        <color indexed="59"/>
      </left>
      <right style="dashed">
        <color indexed="59"/>
      </right>
      <top style="thin">
        <color indexed="64"/>
      </top>
      <bottom/>
      <diagonal/>
    </border>
    <border>
      <left style="dashed">
        <color indexed="59"/>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59"/>
      </right>
      <top style="medium">
        <color indexed="64"/>
      </top>
      <bottom style="thin">
        <color indexed="64"/>
      </bottom>
      <diagonal/>
    </border>
    <border>
      <left style="dashed">
        <color indexed="59"/>
      </left>
      <right style="medium">
        <color indexed="64"/>
      </right>
      <top style="medium">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dashed">
        <color indexed="59"/>
      </right>
      <top style="thin">
        <color indexed="64"/>
      </top>
      <bottom style="thin">
        <color indexed="64"/>
      </bottom>
      <diagonal/>
    </border>
    <border>
      <left style="dashed">
        <color indexed="59"/>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dashed">
        <color indexed="59"/>
      </left>
      <right style="thin">
        <color indexed="64"/>
      </right>
      <top style="medium">
        <color indexed="64"/>
      </top>
      <bottom style="medium">
        <color indexed="64"/>
      </bottom>
      <diagonal/>
    </border>
    <border>
      <left style="thin">
        <color indexed="64"/>
      </left>
      <right style="dashed">
        <color indexed="59"/>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59"/>
      </left>
      <right style="thin">
        <color indexed="64"/>
      </right>
      <top style="medium">
        <color indexed="64"/>
      </top>
      <bottom style="thin">
        <color indexed="64"/>
      </bottom>
      <diagonal/>
    </border>
    <border>
      <left style="thin">
        <color indexed="64"/>
      </left>
      <right style="dashed">
        <color indexed="59"/>
      </right>
      <top style="medium">
        <color indexed="64"/>
      </top>
      <bottom style="thin">
        <color indexed="64"/>
      </bottom>
      <diagonal/>
    </border>
    <border>
      <left style="dashed">
        <color indexed="59"/>
      </left>
      <right style="dashed">
        <color indexed="59"/>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59"/>
      </right>
      <top style="thin">
        <color indexed="64"/>
      </top>
      <bottom style="medium">
        <color indexed="64"/>
      </bottom>
      <diagonal/>
    </border>
    <border>
      <left style="dashed">
        <color indexed="59"/>
      </left>
      <right style="thin">
        <color indexed="64"/>
      </right>
      <top style="thin">
        <color indexed="64"/>
      </top>
      <bottom style="medium">
        <color indexed="64"/>
      </bottom>
      <diagonal/>
    </border>
    <border>
      <left style="thin">
        <color indexed="64"/>
      </left>
      <right style="dashed">
        <color indexed="59"/>
      </right>
      <top style="thin">
        <color indexed="64"/>
      </top>
      <bottom style="medium">
        <color indexed="64"/>
      </bottom>
      <diagonal/>
    </border>
    <border>
      <left style="dashed">
        <color indexed="59"/>
      </left>
      <right style="dashed">
        <color indexed="59"/>
      </right>
      <top style="thin">
        <color indexed="64"/>
      </top>
      <bottom style="medium">
        <color indexed="64"/>
      </bottom>
      <diagonal/>
    </border>
    <border>
      <left style="dashed">
        <color indexed="59"/>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style="dashed">
        <color indexed="59"/>
      </right>
      <top/>
      <bottom style="thin">
        <color indexed="64"/>
      </bottom>
      <diagonal/>
    </border>
    <border>
      <left style="double">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ashed">
        <color indexed="59"/>
      </left>
      <right style="thin">
        <color indexed="64"/>
      </right>
      <top style="thin">
        <color indexed="64"/>
      </top>
      <bottom style="thin">
        <color indexed="64"/>
      </bottom>
      <diagonal style="thin">
        <color indexed="59"/>
      </diagonal>
    </border>
    <border diagonalDown="1">
      <left style="thin">
        <color indexed="64"/>
      </left>
      <right style="dashed">
        <color indexed="59"/>
      </right>
      <top style="thin">
        <color indexed="64"/>
      </top>
      <bottom style="thin">
        <color indexed="64"/>
      </bottom>
      <diagonal style="thin">
        <color indexed="59"/>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5">
    <xf numFmtId="0" fontId="0" fillId="0" borderId="0"/>
    <xf numFmtId="38" fontId="2" fillId="0" borderId="0" applyFont="0" applyFill="0" applyBorder="0" applyAlignment="0" applyProtection="0"/>
    <xf numFmtId="0" fontId="2" fillId="0" borderId="0"/>
    <xf numFmtId="0" fontId="60" fillId="0" borderId="0" applyNumberFormat="0" applyFill="0" applyBorder="0" applyAlignment="0" applyProtection="0"/>
    <xf numFmtId="0" fontId="1" fillId="0" borderId="0">
      <alignment vertical="center"/>
    </xf>
  </cellStyleXfs>
  <cellXfs count="1834">
    <xf numFmtId="0" fontId="0" fillId="0" borderId="0" xfId="0"/>
    <xf numFmtId="0" fontId="3" fillId="0" borderId="0" xfId="0"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protection locked="0"/>
    </xf>
    <xf numFmtId="0" fontId="11" fillId="0"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13" fillId="0" borderId="0" xfId="0" applyFont="1" applyFill="1" applyAlignment="1" applyProtection="1">
      <alignment horizontal="right" vertical="center"/>
      <protection locked="0"/>
    </xf>
    <xf numFmtId="0" fontId="12" fillId="0" borderId="0" xfId="0" applyFont="1" applyFill="1" applyAlignment="1" applyProtection="1">
      <alignment horizontal="left" vertical="center"/>
      <protection locked="0"/>
    </xf>
    <xf numFmtId="0" fontId="14" fillId="0" borderId="0" xfId="0" applyFont="1" applyFill="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xf numFmtId="0" fontId="10" fillId="0" borderId="6" xfId="0" applyFont="1" applyBorder="1" applyAlignment="1" applyProtection="1">
      <alignment horizontal="center"/>
    </xf>
    <xf numFmtId="0" fontId="23"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10" fillId="0" borderId="17" xfId="0" applyFont="1" applyBorder="1" applyAlignment="1" applyProtection="1">
      <alignment horizontal="center"/>
    </xf>
    <xf numFmtId="0" fontId="10" fillId="0" borderId="20" xfId="0" applyFont="1" applyBorder="1" applyAlignment="1" applyProtection="1">
      <alignment horizontal="center"/>
    </xf>
    <xf numFmtId="0" fontId="28" fillId="0" borderId="34"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protection locked="0"/>
    </xf>
    <xf numFmtId="0" fontId="28" fillId="0" borderId="35" xfId="0" applyFont="1" applyFill="1" applyBorder="1" applyAlignment="1" applyProtection="1">
      <alignment horizontal="center" vertical="center" wrapText="1"/>
      <protection locked="0"/>
    </xf>
    <xf numFmtId="49" fontId="28" fillId="0" borderId="34"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9" fillId="0" borderId="20" xfId="0" quotePrefix="1" applyFont="1" applyBorder="1" applyAlignment="1" applyProtection="1">
      <alignment horizontal="center"/>
    </xf>
    <xf numFmtId="0" fontId="28" fillId="0" borderId="39" xfId="0" applyFont="1" applyBorder="1" applyAlignment="1" applyProtection="1">
      <alignment horizontal="center" vertical="center"/>
      <protection locked="0"/>
    </xf>
    <xf numFmtId="0" fontId="10" fillId="0" borderId="24" xfId="0" applyFont="1" applyBorder="1" applyAlignment="1" applyProtection="1">
      <alignment horizontal="center"/>
    </xf>
    <xf numFmtId="0" fontId="16" fillId="0" borderId="0" xfId="0" applyFont="1" applyFill="1" applyBorder="1" applyAlignment="1" applyProtection="1">
      <alignment horizontal="center" vertical="center"/>
      <protection locked="0"/>
    </xf>
    <xf numFmtId="0" fontId="15" fillId="0" borderId="49" xfId="0" applyFont="1" applyBorder="1" applyAlignment="1" applyProtection="1">
      <alignment horizontal="center" vertical="center"/>
    </xf>
    <xf numFmtId="0" fontId="28" fillId="0" borderId="36"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xf>
    <xf numFmtId="0" fontId="17" fillId="0" borderId="17" xfId="0" applyFont="1" applyBorder="1" applyAlignment="1" applyProtection="1">
      <alignment horizontal="center" vertical="distributed"/>
    </xf>
    <xf numFmtId="0" fontId="16" fillId="0" borderId="20" xfId="0" applyFont="1" applyBorder="1" applyAlignment="1" applyProtection="1">
      <alignment vertical="distributed" textRotation="255" justifyLastLine="1"/>
    </xf>
    <xf numFmtId="0" fontId="26" fillId="0" borderId="5" xfId="0" applyFont="1" applyBorder="1" applyAlignment="1" applyProtection="1">
      <alignment horizontal="right" wrapText="1"/>
    </xf>
    <xf numFmtId="0" fontId="26" fillId="0" borderId="6" xfId="0" applyFont="1" applyBorder="1" applyAlignment="1" applyProtection="1">
      <alignment horizontal="right" wrapText="1"/>
    </xf>
    <xf numFmtId="0" fontId="26" fillId="0" borderId="7" xfId="0" applyFont="1" applyBorder="1" applyAlignment="1" applyProtection="1">
      <alignment horizontal="right" wrapText="1"/>
    </xf>
    <xf numFmtId="0" fontId="16" fillId="0" borderId="0" xfId="0" applyFont="1" applyBorder="1" applyAlignment="1" applyProtection="1">
      <alignment horizontal="center" vertical="center" justifyLastLine="1"/>
      <protection locked="0"/>
    </xf>
    <xf numFmtId="38" fontId="10" fillId="0" borderId="0" xfId="1" applyFont="1" applyBorder="1" applyAlignment="1" applyProtection="1">
      <alignment vertical="center"/>
      <protection locked="0"/>
    </xf>
    <xf numFmtId="0" fontId="26" fillId="0" borderId="5" xfId="0" applyFont="1" applyBorder="1" applyAlignment="1" applyProtection="1">
      <alignment horizontal="right"/>
    </xf>
    <xf numFmtId="0" fontId="26" fillId="0" borderId="6" xfId="0" applyFont="1" applyBorder="1" applyAlignment="1" applyProtection="1">
      <alignment horizontal="right"/>
    </xf>
    <xf numFmtId="0" fontId="26" fillId="0" borderId="7" xfId="0" applyFont="1" applyBorder="1" applyAlignment="1" applyProtection="1">
      <alignment horizontal="right"/>
    </xf>
    <xf numFmtId="0" fontId="16" fillId="0" borderId="0" xfId="0" applyFont="1" applyBorder="1" applyAlignment="1" applyProtection="1">
      <alignment vertical="center" justifyLastLine="1"/>
      <protection locked="0"/>
    </xf>
    <xf numFmtId="0" fontId="20" fillId="0" borderId="60" xfId="0" applyFont="1" applyBorder="1" applyAlignment="1" applyProtection="1">
      <alignment horizontal="left" vertical="center" wrapText="1"/>
    </xf>
    <xf numFmtId="0" fontId="12" fillId="0" borderId="0" xfId="0" applyFont="1" applyBorder="1" applyAlignment="1" applyProtection="1">
      <alignment horizontal="right" vertical="center" wrapText="1"/>
      <protection locked="0"/>
    </xf>
    <xf numFmtId="0" fontId="20" fillId="0" borderId="0" xfId="0" applyFont="1" applyBorder="1" applyAlignment="1" applyProtection="1">
      <alignment horizontal="center" vertical="center"/>
      <protection locked="0"/>
    </xf>
    <xf numFmtId="0" fontId="20" fillId="0" borderId="60" xfId="0" applyFont="1" applyFill="1" applyBorder="1" applyAlignment="1" applyProtection="1">
      <alignment horizontal="left" vertical="center" wrapText="1"/>
    </xf>
    <xf numFmtId="49" fontId="28" fillId="0" borderId="34" xfId="0" applyNumberFormat="1" applyFont="1" applyFill="1" applyBorder="1" applyAlignment="1" applyProtection="1">
      <alignment horizontal="center" vertical="center"/>
      <protection locked="0"/>
    </xf>
    <xf numFmtId="49" fontId="28" fillId="0" borderId="12" xfId="0" applyNumberFormat="1" applyFont="1" applyFill="1" applyBorder="1" applyAlignment="1" applyProtection="1">
      <alignment horizontal="center" vertical="center"/>
      <protection locked="0"/>
    </xf>
    <xf numFmtId="49" fontId="28" fillId="0" borderId="13"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16" fillId="0" borderId="4" xfId="0" applyFont="1" applyBorder="1" applyAlignment="1" applyProtection="1">
      <alignment horizontal="center" vertical="distributed"/>
      <protection locked="0"/>
    </xf>
    <xf numFmtId="0" fontId="16" fillId="0" borderId="0" xfId="0" applyFont="1" applyBorder="1" applyAlignment="1" applyProtection="1">
      <alignment horizontal="center" vertical="distributed"/>
      <protection locked="0"/>
    </xf>
    <xf numFmtId="0" fontId="26" fillId="0" borderId="0"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justifyLastLine="1"/>
      <protection locked="0"/>
    </xf>
    <xf numFmtId="0" fontId="21" fillId="0" borderId="0"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0" fillId="0" borderId="36" xfId="0" applyFont="1" applyBorder="1" applyAlignment="1" applyProtection="1">
      <alignment horizontal="center" vertical="center"/>
    </xf>
    <xf numFmtId="0" fontId="10" fillId="0" borderId="0" xfId="0" applyFont="1" applyBorder="1" applyAlignment="1" applyProtection="1">
      <alignment horizontal="right" vertical="center"/>
      <protection locked="0"/>
    </xf>
    <xf numFmtId="0" fontId="0" fillId="0" borderId="0" xfId="0" applyAlignment="1" applyProtection="1">
      <alignment horizontal="center"/>
      <protection locked="0"/>
    </xf>
    <xf numFmtId="0" fontId="34" fillId="0" borderId="36" xfId="0" applyFont="1" applyBorder="1" applyAlignment="1" applyProtection="1">
      <alignment horizontal="center" vertical="center"/>
      <protection locked="0"/>
    </xf>
    <xf numFmtId="0" fontId="25" fillId="0" borderId="6" xfId="0"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protection locked="0"/>
    </xf>
    <xf numFmtId="0" fontId="25" fillId="0" borderId="2"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0" xfId="0" applyFont="1" applyAlignment="1" applyProtection="1">
      <alignment horizontal="center"/>
      <protection locked="0"/>
    </xf>
    <xf numFmtId="0" fontId="35" fillId="0" borderId="36" xfId="0" applyFont="1" applyBorder="1" applyAlignment="1" applyProtection="1">
      <alignment vertical="center" shrinkToFit="1"/>
      <protection locked="0"/>
    </xf>
    <xf numFmtId="0" fontId="35" fillId="0" borderId="36" xfId="0" applyFont="1" applyBorder="1" applyAlignment="1" applyProtection="1">
      <alignment vertical="center"/>
      <protection locked="0"/>
    </xf>
    <xf numFmtId="0" fontId="33" fillId="0" borderId="0" xfId="0" applyFont="1" applyBorder="1" applyAlignment="1" applyProtection="1">
      <alignment horizontal="right" vertical="center"/>
      <protection locked="0"/>
    </xf>
    <xf numFmtId="0" fontId="0" fillId="0" borderId="0" xfId="0" applyBorder="1" applyAlignment="1" applyProtection="1">
      <alignment horizontal="center"/>
      <protection locked="0"/>
    </xf>
    <xf numFmtId="0" fontId="36" fillId="0" borderId="36" xfId="0" applyFont="1" applyBorder="1" applyAlignment="1" applyProtection="1">
      <alignment horizontal="center" vertical="center" wrapText="1"/>
    </xf>
    <xf numFmtId="0" fontId="10" fillId="0" borderId="0" xfId="0" applyFont="1" applyFill="1" applyBorder="1" applyAlignment="1" applyProtection="1">
      <alignment vertical="center" shrinkToFit="1"/>
      <protection locked="0"/>
    </xf>
    <xf numFmtId="0" fontId="15" fillId="0" borderId="0" xfId="0" applyFont="1" applyBorder="1" applyAlignment="1" applyProtection="1">
      <alignment horizontal="distributed" vertical="center"/>
      <protection locked="0"/>
    </xf>
    <xf numFmtId="0" fontId="21" fillId="0" borderId="0" xfId="0" applyFont="1" applyFill="1" applyBorder="1" applyAlignment="1" applyProtection="1">
      <alignment horizontal="distributed" vertical="center"/>
      <protection locked="0"/>
    </xf>
    <xf numFmtId="0" fontId="28" fillId="0" borderId="0" xfId="0" applyFont="1" applyFill="1" applyBorder="1" applyAlignment="1" applyProtection="1">
      <alignment horizontal="center" vertical="center"/>
      <protection locked="0"/>
    </xf>
    <xf numFmtId="49" fontId="28" fillId="0" borderId="0" xfId="0" applyNumberFormat="1" applyFont="1" applyBorder="1" applyAlignment="1" applyProtection="1">
      <alignment horizontal="right" vertical="center"/>
      <protection locked="0"/>
    </xf>
    <xf numFmtId="0" fontId="28" fillId="0" borderId="0" xfId="0" applyFont="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shrinkToFit="1"/>
    </xf>
    <xf numFmtId="0" fontId="16" fillId="0" borderId="2" xfId="0" applyFont="1" applyBorder="1" applyAlignment="1" applyProtection="1">
      <alignment vertical="center" textRotation="255" shrinkToFit="1"/>
      <protection locked="0"/>
    </xf>
    <xf numFmtId="0" fontId="2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shrinkToFit="1"/>
      <protection locked="0"/>
    </xf>
    <xf numFmtId="0" fontId="28" fillId="0" borderId="0"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0" fillId="0" borderId="0" xfId="0" applyFill="1" applyAlignment="1" applyProtection="1">
      <alignment horizontal="center"/>
      <protection locked="0"/>
    </xf>
    <xf numFmtId="0" fontId="33" fillId="0" borderId="9" xfId="0" applyFont="1" applyFill="1" applyBorder="1" applyAlignment="1" applyProtection="1">
      <alignment vertical="center" shrinkToFit="1"/>
      <protection locked="0"/>
    </xf>
    <xf numFmtId="0" fontId="33" fillId="0" borderId="10" xfId="0" applyFont="1" applyFill="1" applyBorder="1" applyAlignment="1" applyProtection="1">
      <alignment vertical="center" shrinkToFit="1"/>
      <protection locked="0"/>
    </xf>
    <xf numFmtId="0" fontId="0" fillId="0" borderId="0" xfId="0" applyFill="1" applyBorder="1" applyAlignment="1" applyProtection="1">
      <alignment horizontal="center"/>
      <protection locked="0"/>
    </xf>
    <xf numFmtId="0" fontId="16" fillId="0" borderId="6" xfId="0" applyFont="1" applyBorder="1" applyAlignment="1" applyProtection="1">
      <alignment vertical="center"/>
      <protection locked="0"/>
    </xf>
    <xf numFmtId="0" fontId="16" fillId="0" borderId="6"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6" fillId="0" borderId="10" xfId="0" applyFont="1" applyBorder="1" applyAlignment="1" applyProtection="1">
      <alignment horizontal="center" vertical="center"/>
      <protection locked="0"/>
    </xf>
    <xf numFmtId="0" fontId="10" fillId="0" borderId="6" xfId="0" applyFont="1" applyBorder="1" applyAlignment="1" applyProtection="1">
      <protection locked="0"/>
    </xf>
    <xf numFmtId="0" fontId="35" fillId="0" borderId="12" xfId="0" applyFont="1" applyFill="1" applyBorder="1" applyAlignment="1" applyProtection="1">
      <alignment horizontal="center" vertical="center"/>
      <protection locked="0"/>
    </xf>
    <xf numFmtId="0" fontId="35" fillId="0" borderId="35" xfId="0" applyFont="1" applyFill="1" applyBorder="1" applyAlignment="1" applyProtection="1">
      <alignment horizontal="center" vertical="center" wrapText="1"/>
      <protection locked="0"/>
    </xf>
    <xf numFmtId="49" fontId="35" fillId="0" borderId="34" xfId="0" applyNumberFormat="1" applyFont="1" applyBorder="1" applyAlignment="1" applyProtection="1">
      <alignment horizontal="center" vertical="center"/>
      <protection locked="0"/>
    </xf>
    <xf numFmtId="49" fontId="35" fillId="0" borderId="12" xfId="0" applyNumberFormat="1" applyFont="1" applyBorder="1" applyAlignment="1" applyProtection="1">
      <alignment horizontal="center" vertical="center"/>
      <protection locked="0"/>
    </xf>
    <xf numFmtId="49" fontId="35" fillId="0" borderId="13" xfId="0" applyNumberFormat="1" applyFont="1" applyBorder="1" applyAlignment="1" applyProtection="1">
      <alignment horizontal="center" vertical="center"/>
      <protection locked="0"/>
    </xf>
    <xf numFmtId="49" fontId="35" fillId="0" borderId="11" xfId="0" applyNumberFormat="1"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49" fontId="35" fillId="0" borderId="14" xfId="0" applyNumberFormat="1" applyFont="1" applyBorder="1" applyAlignment="1" applyProtection="1">
      <alignment horizontal="center" vertical="center"/>
      <protection locked="0"/>
    </xf>
    <xf numFmtId="49" fontId="35" fillId="0" borderId="15" xfId="0" applyNumberFormat="1"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34"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5" fillId="0" borderId="39" xfId="0" applyFont="1" applyBorder="1" applyAlignment="1" applyProtection="1">
      <alignment horizontal="center" vertical="center"/>
      <protection locked="0"/>
    </xf>
    <xf numFmtId="0" fontId="35" fillId="3" borderId="45" xfId="0" applyFont="1" applyFill="1" applyBorder="1" applyAlignment="1" applyProtection="1">
      <alignment horizontal="center" vertical="center" wrapText="1"/>
      <protection locked="0"/>
    </xf>
    <xf numFmtId="0" fontId="35" fillId="3" borderId="46" xfId="0" applyFont="1" applyFill="1" applyBorder="1" applyAlignment="1" applyProtection="1">
      <alignment horizontal="center" vertical="center" wrapText="1"/>
      <protection locked="0"/>
    </xf>
    <xf numFmtId="49" fontId="35" fillId="0" borderId="48" xfId="0" applyNumberFormat="1" applyFont="1" applyBorder="1" applyAlignment="1" applyProtection="1">
      <alignment horizontal="center" vertical="center"/>
      <protection locked="0"/>
    </xf>
    <xf numFmtId="0" fontId="35" fillId="3" borderId="45"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35" fillId="0" borderId="36" xfId="0" applyFont="1" applyBorder="1" applyAlignment="1" applyProtection="1">
      <alignment horizontal="center" vertical="center" shrinkToFit="1"/>
      <protection locked="0"/>
    </xf>
    <xf numFmtId="38" fontId="35" fillId="0" borderId="12" xfId="1" applyFont="1" applyBorder="1" applyAlignment="1" applyProtection="1">
      <alignment horizontal="center" vertical="center" wrapText="1"/>
      <protection locked="0"/>
    </xf>
    <xf numFmtId="38" fontId="35" fillId="0" borderId="13" xfId="1" applyFont="1" applyBorder="1" applyAlignment="1" applyProtection="1">
      <alignment horizontal="center" vertical="center" wrapText="1"/>
      <protection locked="0"/>
    </xf>
    <xf numFmtId="38" fontId="35" fillId="0" borderId="11" xfId="1" applyFont="1" applyBorder="1" applyAlignment="1" applyProtection="1">
      <alignment horizontal="center" vertical="center" wrapText="1"/>
      <protection locked="0"/>
    </xf>
    <xf numFmtId="0" fontId="35" fillId="0" borderId="11" xfId="0" applyFont="1" applyBorder="1" applyAlignment="1" applyProtection="1">
      <alignment horizontal="right" vertical="center"/>
      <protection locked="0"/>
    </xf>
    <xf numFmtId="0" fontId="35" fillId="0" borderId="13" xfId="0" applyFont="1" applyBorder="1" applyAlignment="1" applyProtection="1">
      <alignment horizontal="right" vertical="center"/>
      <protection locked="0"/>
    </xf>
    <xf numFmtId="49" fontId="35" fillId="0" borderId="34"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49" fontId="35" fillId="0" borderId="13"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0" fontId="35" fillId="0" borderId="12" xfId="0" applyFont="1" applyBorder="1" applyAlignment="1" applyProtection="1">
      <alignment horizontal="right" vertical="center"/>
      <protection locked="0"/>
    </xf>
    <xf numFmtId="0" fontId="35" fillId="0" borderId="36" xfId="0" applyFont="1" applyBorder="1" applyAlignment="1" applyProtection="1">
      <alignment horizontal="center" vertical="center"/>
      <protection locked="0"/>
    </xf>
    <xf numFmtId="0" fontId="35" fillId="0" borderId="77" xfId="0" applyFont="1" applyBorder="1" applyAlignment="1" applyProtection="1">
      <alignment horizontal="center" vertical="center"/>
      <protection locked="0"/>
    </xf>
    <xf numFmtId="0" fontId="35" fillId="0" borderId="78" xfId="0" applyFont="1" applyBorder="1" applyAlignment="1" applyProtection="1">
      <alignment horizontal="center" vertical="center"/>
      <protection locked="0"/>
    </xf>
    <xf numFmtId="0" fontId="35" fillId="0" borderId="11" xfId="0" applyFont="1" applyBorder="1" applyAlignment="1" applyProtection="1">
      <alignment horizontal="center" vertical="center" wrapText="1"/>
      <protection locked="0"/>
    </xf>
    <xf numFmtId="0" fontId="35" fillId="0" borderId="83" xfId="0" applyFont="1" applyBorder="1" applyAlignment="1" applyProtection="1">
      <alignment horizontal="center" vertical="center"/>
      <protection locked="0"/>
    </xf>
    <xf numFmtId="0" fontId="35" fillId="0" borderId="84" xfId="0" applyFont="1" applyBorder="1" applyAlignment="1" applyProtection="1">
      <alignment horizontal="center" vertical="center"/>
      <protection locked="0"/>
    </xf>
    <xf numFmtId="0" fontId="35" fillId="0" borderId="85" xfId="0" applyFont="1" applyBorder="1" applyAlignment="1" applyProtection="1">
      <alignment horizontal="center" vertical="center"/>
      <protection locked="0"/>
    </xf>
    <xf numFmtId="0" fontId="35" fillId="0" borderId="89" xfId="0" applyFont="1" applyBorder="1" applyAlignment="1" applyProtection="1">
      <alignment horizontal="center" vertical="center"/>
      <protection locked="0"/>
    </xf>
    <xf numFmtId="0" fontId="35" fillId="0" borderId="11" xfId="0" applyFont="1" applyBorder="1" applyAlignment="1" applyProtection="1">
      <alignment horizontal="center" vertical="center" shrinkToFit="1"/>
      <protection locked="0"/>
    </xf>
    <xf numFmtId="0" fontId="35" fillId="0" borderId="45" xfId="0" applyFont="1" applyFill="1" applyBorder="1" applyAlignment="1" applyProtection="1">
      <alignment horizontal="center" vertical="center"/>
      <protection locked="0"/>
    </xf>
    <xf numFmtId="0" fontId="35" fillId="0" borderId="90" xfId="0" applyFont="1" applyFill="1" applyBorder="1" applyAlignment="1" applyProtection="1">
      <alignment horizontal="center" vertical="center"/>
      <protection locked="0"/>
    </xf>
    <xf numFmtId="0" fontId="35" fillId="0" borderId="91" xfId="0" applyFont="1" applyFill="1" applyBorder="1" applyAlignment="1" applyProtection="1">
      <alignment horizontal="center" vertical="center"/>
      <protection locked="0"/>
    </xf>
    <xf numFmtId="0" fontId="35" fillId="0" borderId="46" xfId="0" applyFont="1" applyFill="1" applyBorder="1" applyAlignment="1" applyProtection="1">
      <alignment horizontal="center" vertical="center"/>
      <protection locked="0"/>
    </xf>
    <xf numFmtId="49" fontId="35" fillId="0" borderId="47" xfId="0" applyNumberFormat="1" applyFont="1" applyBorder="1" applyAlignment="1" applyProtection="1">
      <alignment horizontal="right" vertical="center"/>
      <protection locked="0"/>
    </xf>
    <xf numFmtId="49" fontId="35" fillId="0" borderId="84" xfId="0" applyNumberFormat="1" applyFont="1" applyBorder="1" applyAlignment="1" applyProtection="1">
      <alignment horizontal="right" vertical="center"/>
      <protection locked="0"/>
    </xf>
    <xf numFmtId="0" fontId="35" fillId="0" borderId="36" xfId="0" applyFont="1" applyFill="1" applyBorder="1" applyAlignment="1" applyProtection="1">
      <alignment horizontal="center" vertical="center" shrinkToFit="1"/>
      <protection locked="0"/>
    </xf>
    <xf numFmtId="0" fontId="35" fillId="0" borderId="95" xfId="0" applyFont="1" applyBorder="1" applyAlignment="1" applyProtection="1">
      <alignment horizontal="center" vertical="center"/>
      <protection locked="0"/>
    </xf>
    <xf numFmtId="0" fontId="35" fillId="0" borderId="11" xfId="0" applyFont="1" applyBorder="1" applyAlignment="1" applyProtection="1">
      <alignment horizontal="center" vertical="center" wrapText="1" shrinkToFit="1"/>
      <protection locked="0"/>
    </xf>
    <xf numFmtId="0" fontId="35" fillId="0" borderId="77" xfId="0" applyFont="1" applyFill="1" applyBorder="1" applyAlignment="1" applyProtection="1">
      <alignment horizontal="center" vertical="center"/>
      <protection locked="0"/>
    </xf>
    <xf numFmtId="0" fontId="35" fillId="0" borderId="96" xfId="0" applyFont="1" applyFill="1" applyBorder="1" applyAlignment="1" applyProtection="1">
      <alignment horizontal="center" vertical="center"/>
      <protection locked="0"/>
    </xf>
    <xf numFmtId="0" fontId="35" fillId="0" borderId="97" xfId="0" applyFont="1" applyFill="1" applyBorder="1" applyAlignment="1" applyProtection="1">
      <alignment horizontal="center" vertical="center"/>
      <protection locked="0"/>
    </xf>
    <xf numFmtId="0" fontId="35" fillId="0" borderId="98" xfId="0" applyFont="1" applyFill="1" applyBorder="1" applyAlignment="1" applyProtection="1">
      <alignment horizontal="center" vertical="center"/>
      <protection locked="0"/>
    </xf>
    <xf numFmtId="49" fontId="35" fillId="0" borderId="78" xfId="0" applyNumberFormat="1" applyFont="1" applyBorder="1" applyAlignment="1" applyProtection="1">
      <alignment horizontal="right" vertical="center"/>
      <protection locked="0"/>
    </xf>
    <xf numFmtId="0" fontId="35" fillId="0" borderId="84"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49" fontId="35" fillId="0" borderId="85" xfId="0" applyNumberFormat="1" applyFont="1" applyBorder="1" applyAlignment="1" applyProtection="1">
      <alignment horizontal="right" vertical="center"/>
      <protection locked="0"/>
    </xf>
    <xf numFmtId="0" fontId="36" fillId="0" borderId="36" xfId="0" applyFont="1" applyBorder="1" applyAlignment="1" applyProtection="1">
      <alignment horizontal="center" vertical="center" wrapText="1"/>
      <protection locked="0"/>
    </xf>
    <xf numFmtId="0" fontId="35" fillId="0" borderId="36" xfId="0" applyFont="1" applyBorder="1" applyAlignment="1" applyProtection="1">
      <alignment horizontal="right" vertical="center"/>
      <protection locked="0"/>
    </xf>
    <xf numFmtId="0" fontId="35" fillId="0" borderId="101" xfId="0" applyFont="1" applyFill="1" applyBorder="1" applyAlignment="1" applyProtection="1">
      <alignment horizontal="center" vertical="center"/>
      <protection locked="0"/>
    </xf>
    <xf numFmtId="0" fontId="35" fillId="0" borderId="102" xfId="0" applyFont="1" applyFill="1" applyBorder="1" applyAlignment="1" applyProtection="1">
      <alignment horizontal="center" vertical="center"/>
      <protection locked="0"/>
    </xf>
    <xf numFmtId="0" fontId="35" fillId="0" borderId="103" xfId="0" applyFont="1" applyFill="1" applyBorder="1" applyAlignment="1" applyProtection="1">
      <alignment horizontal="center" vertical="center"/>
      <protection locked="0"/>
    </xf>
    <xf numFmtId="0" fontId="35" fillId="0" borderId="104" xfId="0" applyFont="1" applyFill="1" applyBorder="1" applyAlignment="1" applyProtection="1">
      <alignment horizontal="center" vertical="center"/>
      <protection locked="0"/>
    </xf>
    <xf numFmtId="49" fontId="35" fillId="0" borderId="105" xfId="0" applyNumberFormat="1" applyFont="1" applyBorder="1" applyAlignment="1" applyProtection="1">
      <alignment horizontal="right" vertical="center"/>
      <protection locked="0"/>
    </xf>
    <xf numFmtId="49" fontId="35" fillId="0" borderId="101" xfId="0" applyNumberFormat="1" applyFont="1" applyBorder="1" applyAlignment="1" applyProtection="1">
      <alignment horizontal="right" vertical="center"/>
      <protection locked="0"/>
    </xf>
    <xf numFmtId="0" fontId="35" fillId="0" borderId="105" xfId="0" applyFont="1" applyBorder="1" applyAlignment="1" applyProtection="1">
      <alignment horizontal="center" vertical="center"/>
      <protection locked="0"/>
    </xf>
    <xf numFmtId="0" fontId="10" fillId="0" borderId="0" xfId="0" applyFont="1" applyAlignment="1">
      <alignment horizontal="center"/>
    </xf>
    <xf numFmtId="0" fontId="10" fillId="0" borderId="6" xfId="0" applyFont="1" applyBorder="1" applyAlignment="1">
      <alignment horizontal="center"/>
    </xf>
    <xf numFmtId="0" fontId="44" fillId="0" borderId="35" xfId="0" applyFont="1" applyFill="1" applyBorder="1" applyAlignment="1">
      <alignment horizontal="center" vertical="center" textRotation="255" wrapText="1"/>
    </xf>
    <xf numFmtId="0" fontId="44" fillId="3" borderId="47" xfId="0" applyFont="1" applyFill="1" applyBorder="1" applyAlignment="1" applyProtection="1">
      <alignment horizontal="center" vertical="center" wrapText="1"/>
    </xf>
    <xf numFmtId="0" fontId="44" fillId="3" borderId="47" xfId="0" applyFont="1" applyFill="1" applyBorder="1" applyAlignment="1">
      <alignment horizontal="center" vertical="center"/>
    </xf>
    <xf numFmtId="0" fontId="15" fillId="0" borderId="24" xfId="0" applyFont="1" applyBorder="1" applyAlignment="1">
      <alignment horizontal="center" vertical="center"/>
    </xf>
    <xf numFmtId="0" fontId="15" fillId="0" borderId="36" xfId="0" applyFont="1" applyBorder="1" applyAlignment="1">
      <alignment horizontal="center" vertical="center"/>
    </xf>
    <xf numFmtId="0" fontId="44" fillId="0" borderId="76" xfId="0" applyFont="1" applyBorder="1" applyAlignment="1" applyProtection="1">
      <alignment horizontal="center" vertical="center"/>
      <protection locked="0"/>
    </xf>
    <xf numFmtId="0" fontId="28" fillId="0" borderId="0" xfId="0" applyFont="1" applyFill="1" applyBorder="1" applyAlignment="1">
      <alignment horizontal="center" vertical="center"/>
    </xf>
    <xf numFmtId="0" fontId="44" fillId="0" borderId="13" xfId="0" applyFont="1" applyBorder="1" applyAlignment="1">
      <alignment horizontal="right" vertical="center"/>
    </xf>
    <xf numFmtId="0" fontId="0" fillId="0" borderId="0" xfId="0" applyProtection="1"/>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horizontal="left"/>
    </xf>
    <xf numFmtId="0" fontId="0" fillId="0" borderId="28" xfId="0" applyFont="1" applyBorder="1" applyProtection="1"/>
    <xf numFmtId="0" fontId="0" fillId="0" borderId="29" xfId="0" applyFont="1" applyBorder="1" applyProtection="1"/>
    <xf numFmtId="0" fontId="0" fillId="0" borderId="30" xfId="0" applyFont="1" applyBorder="1" applyProtection="1"/>
    <xf numFmtId="0" fontId="0" fillId="0" borderId="41" xfId="0" applyFont="1" applyBorder="1" applyProtection="1"/>
    <xf numFmtId="0" fontId="38" fillId="0" borderId="0" xfId="0" applyFont="1" applyFill="1" applyBorder="1" applyProtection="1"/>
    <xf numFmtId="0" fontId="0" fillId="0" borderId="0" xfId="0" applyFont="1" applyBorder="1" applyProtection="1"/>
    <xf numFmtId="0" fontId="0" fillId="0" borderId="31" xfId="0" applyFont="1" applyBorder="1" applyProtection="1"/>
    <xf numFmtId="0" fontId="0" fillId="8" borderId="36" xfId="0" applyFont="1" applyFill="1" applyBorder="1" applyAlignment="1" applyProtection="1">
      <alignment horizontal="center"/>
    </xf>
    <xf numFmtId="0" fontId="0" fillId="0" borderId="0" xfId="0" applyFont="1" applyBorder="1" applyAlignment="1" applyProtection="1">
      <alignment horizontal="center"/>
    </xf>
    <xf numFmtId="0" fontId="0" fillId="0" borderId="36" xfId="0" applyFont="1" applyBorder="1" applyProtection="1"/>
    <xf numFmtId="0" fontId="0" fillId="0" borderId="36" xfId="0" applyFont="1" applyFill="1" applyBorder="1" applyAlignment="1" applyProtection="1">
      <alignment horizontal="left" vertical="center" justifyLastLine="1"/>
    </xf>
    <xf numFmtId="0" fontId="0" fillId="0" borderId="36" xfId="0" applyFill="1" applyBorder="1" applyAlignment="1" applyProtection="1">
      <alignment horizontal="center" vertical="center"/>
    </xf>
    <xf numFmtId="0" fontId="0" fillId="0" borderId="36" xfId="0" applyFont="1" applyFill="1" applyBorder="1" applyAlignment="1" applyProtection="1">
      <alignment horizontal="center" vertical="center" justifyLastLine="1"/>
    </xf>
    <xf numFmtId="0" fontId="38" fillId="9" borderId="106" xfId="0" applyFont="1" applyFill="1" applyBorder="1" applyProtection="1"/>
    <xf numFmtId="0" fontId="38" fillId="9" borderId="107" xfId="0" applyFont="1" applyFill="1" applyBorder="1" applyProtection="1"/>
    <xf numFmtId="0" fontId="38" fillId="9" borderId="108" xfId="0" applyFont="1" applyFill="1" applyBorder="1" applyProtection="1"/>
    <xf numFmtId="0" fontId="0" fillId="0" borderId="0" xfId="0" applyFont="1" applyFill="1" applyBorder="1" applyProtection="1"/>
    <xf numFmtId="0" fontId="0" fillId="0" borderId="0" xfId="0" applyAlignment="1" applyProtection="1">
      <alignment horizontal="center"/>
    </xf>
    <xf numFmtId="0" fontId="0" fillId="10" borderId="36" xfId="0" applyFill="1" applyBorder="1" applyProtection="1"/>
    <xf numFmtId="0" fontId="0" fillId="0" borderId="7" xfId="0" applyFont="1" applyBorder="1" applyProtection="1"/>
    <xf numFmtId="0" fontId="0" fillId="0" borderId="20" xfId="0" applyFont="1" applyBorder="1" applyProtection="1"/>
    <xf numFmtId="0" fontId="0" fillId="0" borderId="36" xfId="0" applyFont="1" applyFill="1" applyBorder="1" applyAlignment="1" applyProtection="1">
      <alignment horizontal="left" vertical="center" wrapText="1"/>
    </xf>
    <xf numFmtId="0" fontId="0" fillId="0" borderId="36" xfId="0" applyFont="1" applyFill="1" applyBorder="1" applyAlignment="1" applyProtection="1">
      <alignment horizontal="center" vertical="center"/>
    </xf>
    <xf numFmtId="49" fontId="0" fillId="0" borderId="36"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left" vertical="center" wrapText="1"/>
    </xf>
    <xf numFmtId="49" fontId="10" fillId="0" borderId="36"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0" fillId="8" borderId="36" xfId="0" applyFill="1" applyBorder="1" applyAlignment="1" applyProtection="1">
      <alignment horizontal="center"/>
    </xf>
    <xf numFmtId="0" fontId="0" fillId="8" borderId="36" xfId="0" applyFill="1" applyBorder="1" applyAlignment="1" applyProtection="1">
      <alignment horizontal="center" vertical="center"/>
    </xf>
    <xf numFmtId="0" fontId="0" fillId="8" borderId="3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38" fillId="9" borderId="106" xfId="0" applyFont="1" applyFill="1" applyBorder="1" applyAlignment="1" applyProtection="1">
      <alignment horizontal="center"/>
    </xf>
    <xf numFmtId="0" fontId="38" fillId="9" borderId="108" xfId="0" applyFont="1" applyFill="1" applyBorder="1" applyAlignment="1" applyProtection="1">
      <alignment horizontal="center"/>
    </xf>
    <xf numFmtId="0" fontId="38" fillId="9" borderId="107" xfId="0" applyFont="1" applyFill="1" applyBorder="1" applyAlignment="1" applyProtection="1">
      <alignment horizontal="center"/>
    </xf>
    <xf numFmtId="0" fontId="0" fillId="0" borderId="36" xfId="0" applyFont="1" applyBorder="1" applyAlignment="1" applyProtection="1">
      <alignment horizontal="center"/>
    </xf>
    <xf numFmtId="0" fontId="0" fillId="0" borderId="42" xfId="0" applyFont="1" applyBorder="1" applyProtection="1"/>
    <xf numFmtId="0" fontId="0" fillId="0" borderId="43" xfId="0" applyFont="1" applyBorder="1" applyProtection="1"/>
    <xf numFmtId="0" fontId="0" fillId="0" borderId="44" xfId="0" applyFont="1" applyBorder="1" applyProtection="1"/>
    <xf numFmtId="0" fontId="0" fillId="0" borderId="36" xfId="0" applyFont="1" applyFill="1" applyBorder="1" applyAlignment="1" applyProtection="1">
      <alignment horizontal="left" vertical="center"/>
    </xf>
    <xf numFmtId="0" fontId="0" fillId="8" borderId="9" xfId="0" applyFill="1" applyBorder="1" applyAlignment="1" applyProtection="1"/>
    <xf numFmtId="0" fontId="0" fillId="0" borderId="0" xfId="0" applyBorder="1" applyAlignment="1" applyProtection="1">
      <alignment horizontal="center"/>
    </xf>
    <xf numFmtId="0" fontId="0" fillId="0" borderId="17" xfId="0" applyFont="1" applyBorder="1" applyProtection="1"/>
    <xf numFmtId="0" fontId="38" fillId="9" borderId="109" xfId="0" applyFont="1" applyFill="1" applyBorder="1" applyAlignment="1" applyProtection="1">
      <alignment horizontal="center"/>
    </xf>
    <xf numFmtId="0" fontId="0" fillId="0" borderId="17" xfId="0" applyBorder="1" applyProtection="1"/>
    <xf numFmtId="0" fontId="0" fillId="0" borderId="8" xfId="0" applyBorder="1" applyProtection="1"/>
    <xf numFmtId="0" fontId="0" fillId="0" borderId="10" xfId="0" applyFont="1" applyBorder="1" applyProtection="1"/>
    <xf numFmtId="0" fontId="0" fillId="0" borderId="36" xfId="0" applyBorder="1" applyProtection="1"/>
    <xf numFmtId="0" fontId="0" fillId="0" borderId="3" xfId="0" applyBorder="1" applyAlignment="1" applyProtection="1">
      <alignment horizontal="center"/>
    </xf>
    <xf numFmtId="0" fontId="0" fillId="0" borderId="0" xfId="0" applyFont="1" applyAlignment="1" applyProtection="1">
      <alignment vertical="center"/>
    </xf>
    <xf numFmtId="0" fontId="0" fillId="0" borderId="24" xfId="0" applyBorder="1" applyProtection="1"/>
    <xf numFmtId="0" fontId="0" fillId="0" borderId="10" xfId="0" applyBorder="1" applyAlignment="1" applyProtection="1">
      <alignment horizontal="center"/>
    </xf>
    <xf numFmtId="0" fontId="0" fillId="0" borderId="7" xfId="0" applyBorder="1" applyAlignment="1" applyProtection="1">
      <alignment horizontal="center"/>
    </xf>
    <xf numFmtId="0" fontId="0" fillId="0" borderId="41" xfId="0" applyBorder="1" applyProtection="1"/>
    <xf numFmtId="0" fontId="0" fillId="0" borderId="24" xfId="0" applyFont="1" applyBorder="1" applyProtection="1"/>
    <xf numFmtId="49" fontId="0" fillId="0" borderId="7" xfId="0" applyNumberFormat="1" applyBorder="1" applyAlignment="1" applyProtection="1">
      <alignment horizontal="center"/>
    </xf>
    <xf numFmtId="49" fontId="0" fillId="0" borderId="0" xfId="0" applyNumberFormat="1" applyBorder="1" applyAlignment="1" applyProtection="1">
      <alignment horizontal="center"/>
    </xf>
    <xf numFmtId="0" fontId="0" fillId="0" borderId="10" xfId="0" applyBorder="1" applyProtection="1"/>
    <xf numFmtId="0" fontId="0" fillId="0" borderId="0" xfId="0" applyBorder="1" applyProtection="1"/>
    <xf numFmtId="0" fontId="0" fillId="0" borderId="0" xfId="0" applyFont="1" applyFill="1" applyAlignment="1" applyProtection="1">
      <alignment horizontal="distributed" vertical="center"/>
    </xf>
    <xf numFmtId="49" fontId="0" fillId="0" borderId="0" xfId="0" applyNumberFormat="1" applyBorder="1" applyAlignment="1" applyProtection="1">
      <alignment horizontal="right"/>
    </xf>
    <xf numFmtId="0" fontId="10" fillId="0" borderId="36" xfId="0" applyNumberFormat="1" applyFont="1" applyFill="1" applyBorder="1" applyAlignment="1" applyProtection="1">
      <alignment horizontal="center" vertical="center" wrapText="1"/>
    </xf>
    <xf numFmtId="0" fontId="0" fillId="0" borderId="36" xfId="0" applyFont="1" applyBorder="1" applyAlignment="1" applyProtection="1">
      <alignment vertical="center" justifyLastLine="1"/>
    </xf>
    <xf numFmtId="0" fontId="0" fillId="0" borderId="36" xfId="0" quotePrefix="1"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36" xfId="0" quotePrefix="1" applyBorder="1" applyAlignment="1" applyProtection="1">
      <alignment horizontal="center" vertical="center"/>
    </xf>
    <xf numFmtId="0" fontId="16" fillId="0" borderId="0" xfId="0" applyFont="1" applyBorder="1" applyAlignment="1" applyProtection="1">
      <alignment horizontal="center" vertical="center" wrapText="1"/>
    </xf>
    <xf numFmtId="0" fontId="21" fillId="0" borderId="9" xfId="0" applyFont="1" applyBorder="1" applyAlignment="1" applyProtection="1">
      <alignment horizontal="distributed" vertical="center" justifyLastLine="1"/>
      <protection locked="0"/>
    </xf>
    <xf numFmtId="0" fontId="10" fillId="0" borderId="6"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9"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16" fillId="0" borderId="0" xfId="0" applyFont="1" applyFill="1" applyBorder="1" applyAlignment="1" applyProtection="1">
      <alignment vertical="center" wrapText="1"/>
    </xf>
    <xf numFmtId="49" fontId="21"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18" fillId="0" borderId="0"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1" fillId="0" borderId="15" xfId="0" applyFont="1" applyFill="1" applyBorder="1" applyAlignment="1" applyProtection="1">
      <alignment vertical="distributed"/>
      <protection locked="0"/>
    </xf>
    <xf numFmtId="0" fontId="18" fillId="0" borderId="2" xfId="0" applyFont="1" applyFill="1" applyBorder="1" applyAlignment="1" applyProtection="1">
      <alignment horizontal="center"/>
      <protection locked="0"/>
    </xf>
    <xf numFmtId="0" fontId="10" fillId="0" borderId="2" xfId="0" applyFont="1" applyFill="1" applyBorder="1" applyAlignment="1" applyProtection="1">
      <alignment horizontal="center"/>
      <protection locked="0"/>
    </xf>
    <xf numFmtId="0" fontId="10" fillId="0" borderId="2" xfId="0" applyFont="1" applyFill="1" applyBorder="1" applyAlignment="1" applyProtection="1">
      <protection locked="0"/>
    </xf>
    <xf numFmtId="0" fontId="10" fillId="0" borderId="2"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18"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0" xfId="0" applyFont="1" applyFill="1" applyAlignment="1" applyProtection="1">
      <alignment horizontal="left"/>
      <protection locked="0"/>
    </xf>
    <xf numFmtId="0" fontId="18" fillId="0" borderId="2" xfId="0" applyFont="1" applyBorder="1" applyAlignment="1" applyProtection="1">
      <alignment horizontal="center"/>
      <protection locked="0"/>
    </xf>
    <xf numFmtId="0" fontId="16" fillId="0" borderId="0" xfId="0" applyFont="1" applyBorder="1" applyAlignment="1" applyProtection="1">
      <alignment horizontal="center" vertical="center" justifyLastLine="1"/>
    </xf>
    <xf numFmtId="0" fontId="16" fillId="0" borderId="2" xfId="0" applyFont="1" applyBorder="1" applyAlignment="1" applyProtection="1">
      <alignment horizontal="center" vertical="center" justifyLastLine="1"/>
    </xf>
    <xf numFmtId="0" fontId="20" fillId="0" borderId="2" xfId="0" applyFont="1" applyFill="1" applyBorder="1" applyAlignment="1" applyProtection="1">
      <alignment horizontal="left" vertical="center" wrapText="1"/>
    </xf>
    <xf numFmtId="0" fontId="21" fillId="0" borderId="2" xfId="0" applyFont="1" applyFill="1" applyBorder="1" applyAlignment="1" applyProtection="1">
      <alignment horizontal="center" vertical="center" justifyLastLine="1"/>
      <protection locked="0"/>
    </xf>
    <xf numFmtId="0" fontId="21" fillId="0" borderId="2" xfId="0" applyFont="1" applyFill="1" applyBorder="1" applyAlignment="1" applyProtection="1">
      <alignment horizontal="distributed" vertical="center" justifyLastLine="1"/>
      <protection locked="0"/>
    </xf>
    <xf numFmtId="49" fontId="28" fillId="0" borderId="2"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distributed" wrapText="1"/>
      <protection locked="0"/>
    </xf>
    <xf numFmtId="0" fontId="21" fillId="0" borderId="0" xfId="0" quotePrefix="1" applyFont="1" applyFill="1" applyBorder="1" applyAlignment="1" applyProtection="1">
      <alignment horizontal="center" vertical="distributed" wrapText="1"/>
      <protection locked="0"/>
    </xf>
    <xf numFmtId="0" fontId="21" fillId="0" borderId="0" xfId="0" applyFont="1" applyBorder="1" applyAlignment="1" applyProtection="1">
      <alignment horizontal="center" vertical="distributed" wrapText="1"/>
      <protection locked="0"/>
    </xf>
    <xf numFmtId="0" fontId="0" fillId="0" borderId="0" xfId="0" applyAlignment="1" applyProtection="1">
      <alignment horizontal="left"/>
      <protection locked="0"/>
    </xf>
    <xf numFmtId="0" fontId="20" fillId="0" borderId="68" xfId="0" applyFont="1" applyBorder="1" applyAlignment="1" applyProtection="1">
      <alignment horizontal="left" vertical="center" wrapText="1"/>
    </xf>
    <xf numFmtId="49" fontId="28" fillId="0" borderId="113"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3" fillId="0" borderId="0" xfId="0" applyFont="1" applyAlignment="1" applyProtection="1">
      <alignment horizontal="right"/>
      <protection locked="0"/>
    </xf>
    <xf numFmtId="0" fontId="16" fillId="0" borderId="8" xfId="0" applyFont="1" applyBorder="1" applyAlignment="1" applyProtection="1">
      <alignment horizontal="center" vertical="center" justifyLastLine="1"/>
    </xf>
    <xf numFmtId="0" fontId="21" fillId="11" borderId="32" xfId="0" applyFont="1" applyFill="1" applyBorder="1" applyAlignment="1" applyProtection="1">
      <alignment vertical="center" justifyLastLine="1"/>
      <protection locked="0"/>
    </xf>
    <xf numFmtId="0" fontId="21" fillId="12" borderId="114" xfId="0" applyFont="1" applyFill="1" applyBorder="1" applyAlignment="1" applyProtection="1">
      <alignment vertical="center"/>
      <protection locked="0"/>
    </xf>
    <xf numFmtId="0" fontId="21" fillId="0" borderId="24" xfId="0" applyFont="1" applyBorder="1" applyAlignment="1" applyProtection="1">
      <alignment vertical="center"/>
      <protection locked="0"/>
    </xf>
    <xf numFmtId="0" fontId="21" fillId="0" borderId="6" xfId="0" applyFont="1" applyBorder="1" applyAlignment="1" applyProtection="1">
      <alignment horizontal="center" vertical="center"/>
      <protection locked="0"/>
    </xf>
    <xf numFmtId="0" fontId="21" fillId="13" borderId="32" xfId="0" applyFont="1" applyFill="1" applyBorder="1" applyAlignment="1" applyProtection="1">
      <alignment vertical="center"/>
      <protection locked="0"/>
    </xf>
    <xf numFmtId="49" fontId="28" fillId="0" borderId="56" xfId="0" applyNumberFormat="1" applyFont="1" applyBorder="1" applyAlignment="1" applyProtection="1">
      <alignment horizontal="center" vertical="center"/>
      <protection locked="0"/>
    </xf>
    <xf numFmtId="0" fontId="21" fillId="2" borderId="40" xfId="0" applyFont="1" applyFill="1" applyBorder="1" applyAlignment="1" applyProtection="1">
      <alignment vertical="center" justifyLastLine="1"/>
      <protection locked="0"/>
    </xf>
    <xf numFmtId="0" fontId="21" fillId="0" borderId="61" xfId="0" applyFont="1" applyBorder="1" applyAlignment="1" applyProtection="1">
      <alignment vertical="center" justifyLastLine="1"/>
      <protection locked="0"/>
    </xf>
    <xf numFmtId="0" fontId="21" fillId="0" borderId="8" xfId="0" applyFont="1" applyBorder="1" applyAlignment="1" applyProtection="1">
      <alignment vertical="center" justifyLastLine="1"/>
      <protection locked="0"/>
    </xf>
    <xf numFmtId="0" fontId="21" fillId="2" borderId="60" xfId="0" applyFont="1" applyFill="1" applyBorder="1" applyAlignment="1" applyProtection="1">
      <alignment vertical="center" justifyLastLine="1"/>
      <protection locked="0"/>
    </xf>
    <xf numFmtId="0" fontId="16" fillId="0" borderId="5" xfId="0" applyFont="1" applyBorder="1" applyAlignment="1" applyProtection="1">
      <alignment horizontal="center" vertical="center" justifyLastLine="1"/>
    </xf>
    <xf numFmtId="0" fontId="21" fillId="2" borderId="41" xfId="0" applyFont="1" applyFill="1" applyBorder="1" applyAlignment="1" applyProtection="1">
      <alignment vertical="center" justifyLastLine="1"/>
      <protection locked="0"/>
    </xf>
    <xf numFmtId="0" fontId="21" fillId="0" borderId="114" xfId="0" applyFont="1" applyBorder="1" applyAlignment="1" applyProtection="1">
      <alignment vertical="center" justifyLastLine="1"/>
      <protection locked="0"/>
    </xf>
    <xf numFmtId="0" fontId="21" fillId="0" borderId="24" xfId="0" applyFont="1" applyBorder="1" applyAlignment="1" applyProtection="1">
      <alignment vertical="center" justifyLastLine="1"/>
      <protection locked="0"/>
    </xf>
    <xf numFmtId="0" fontId="21" fillId="0" borderId="6" xfId="0" applyFont="1" applyBorder="1" applyAlignment="1" applyProtection="1">
      <alignment horizontal="distributed" vertical="center" justifyLastLine="1"/>
      <protection locked="0"/>
    </xf>
    <xf numFmtId="0" fontId="21" fillId="0" borderId="36" xfId="0" applyFont="1" applyBorder="1" applyAlignment="1" applyProtection="1">
      <alignment vertical="center" justifyLastLine="1"/>
      <protection locked="0"/>
    </xf>
    <xf numFmtId="0" fontId="16" fillId="0" borderId="8" xfId="0" applyFont="1" applyFill="1" applyBorder="1" applyAlignment="1" applyProtection="1">
      <alignment horizontal="center" vertical="center" justifyLastLine="1"/>
    </xf>
    <xf numFmtId="0" fontId="21" fillId="2" borderId="32" xfId="0" applyFont="1" applyFill="1" applyBorder="1" applyAlignment="1" applyProtection="1">
      <alignment vertical="center" justifyLastLine="1"/>
      <protection locked="0"/>
    </xf>
    <xf numFmtId="0" fontId="21" fillId="10" borderId="37" xfId="0" applyFont="1" applyFill="1" applyBorder="1" applyAlignment="1" applyProtection="1">
      <alignment vertical="center" justifyLastLine="1"/>
      <protection locked="0"/>
    </xf>
    <xf numFmtId="0" fontId="21" fillId="0" borderId="36" xfId="0" applyFont="1" applyFill="1" applyBorder="1" applyAlignment="1" applyProtection="1">
      <alignment vertical="center" justifyLastLine="1"/>
      <protection locked="0"/>
    </xf>
    <xf numFmtId="0" fontId="21" fillId="0" borderId="60" xfId="0" applyFont="1" applyFill="1" applyBorder="1" applyAlignment="1" applyProtection="1">
      <alignment vertical="center" justifyLastLine="1"/>
      <protection locked="0"/>
    </xf>
    <xf numFmtId="0" fontId="21" fillId="2" borderId="33" xfId="0" applyFont="1" applyFill="1" applyBorder="1" applyAlignment="1" applyProtection="1">
      <alignment vertical="center" justifyLastLine="1"/>
      <protection locked="0"/>
    </xf>
    <xf numFmtId="0" fontId="16" fillId="0" borderId="8" xfId="0" applyFont="1" applyBorder="1" applyAlignment="1" applyProtection="1">
      <alignment horizontal="center" vertical="center"/>
      <protection locked="0"/>
    </xf>
    <xf numFmtId="0" fontId="21" fillId="2" borderId="37" xfId="0" applyFont="1" applyFill="1" applyBorder="1" applyAlignment="1" applyProtection="1">
      <alignment vertical="center" justifyLastLine="1"/>
      <protection locked="0"/>
    </xf>
    <xf numFmtId="0" fontId="21" fillId="2" borderId="9" xfId="0" applyFont="1" applyFill="1" applyBorder="1" applyAlignment="1" applyProtection="1">
      <alignment vertical="center" justifyLastLine="1"/>
      <protection locked="0"/>
    </xf>
    <xf numFmtId="0" fontId="21" fillId="2" borderId="10" xfId="0" applyFont="1" applyFill="1" applyBorder="1" applyAlignment="1" applyProtection="1">
      <alignment vertical="center" justifyLastLine="1"/>
      <protection locked="0"/>
    </xf>
    <xf numFmtId="0" fontId="35" fillId="0" borderId="14" xfId="0" applyFont="1" applyFill="1" applyBorder="1" applyAlignment="1" applyProtection="1">
      <alignment vertical="distributed" wrapText="1"/>
      <protection locked="0"/>
    </xf>
    <xf numFmtId="0" fontId="35" fillId="0" borderId="15" xfId="0" applyFont="1" applyFill="1" applyBorder="1" applyAlignment="1" applyProtection="1">
      <alignment vertical="distributed" wrapText="1"/>
      <protection locked="0"/>
    </xf>
    <xf numFmtId="0" fontId="35" fillId="0" borderId="16" xfId="0" applyFont="1" applyFill="1" applyBorder="1" applyAlignment="1" applyProtection="1">
      <alignment vertical="distributed" wrapText="1"/>
      <protection locked="0"/>
    </xf>
    <xf numFmtId="0" fontId="35" fillId="0" borderId="54" xfId="0" applyFont="1" applyFill="1" applyBorder="1" applyAlignment="1" applyProtection="1">
      <alignment vertical="distributed" wrapText="1"/>
      <protection locked="0"/>
    </xf>
    <xf numFmtId="0" fontId="35" fillId="0" borderId="55" xfId="0" applyFont="1" applyFill="1" applyBorder="1" applyAlignment="1" applyProtection="1">
      <alignment vertical="distributed" wrapText="1"/>
      <protection locked="0"/>
    </xf>
    <xf numFmtId="0" fontId="35" fillId="0" borderId="56" xfId="0" applyFont="1" applyFill="1" applyBorder="1" applyAlignment="1" applyProtection="1">
      <alignment vertical="distributed" wrapText="1"/>
      <protection locked="0"/>
    </xf>
    <xf numFmtId="0" fontId="48" fillId="0" borderId="36" xfId="0" applyFont="1" applyBorder="1" applyAlignment="1">
      <alignment horizontal="center" vertical="center" shrinkToFit="1"/>
    </xf>
    <xf numFmtId="0" fontId="48" fillId="0" borderId="8" xfId="0" applyFont="1" applyBorder="1" applyAlignment="1">
      <alignment horizontal="center" vertical="center"/>
    </xf>
    <xf numFmtId="0" fontId="50" fillId="0" borderId="9" xfId="0" applyFont="1" applyBorder="1" applyAlignment="1">
      <alignment horizontal="distributed" vertical="center" wrapText="1" shrinkToFit="1"/>
    </xf>
    <xf numFmtId="0" fontId="48" fillId="0" borderId="10" xfId="0" applyFont="1" applyBorder="1" applyAlignment="1">
      <alignment horizontal="center" vertical="center"/>
    </xf>
    <xf numFmtId="0" fontId="50" fillId="0" borderId="9" xfId="0" applyFont="1" applyBorder="1" applyAlignment="1">
      <alignment horizontal="center" vertical="center"/>
    </xf>
    <xf numFmtId="0" fontId="50" fillId="0" borderId="10" xfId="0" applyFont="1" applyBorder="1" applyAlignment="1">
      <alignment vertical="center"/>
    </xf>
    <xf numFmtId="0" fontId="50" fillId="0" borderId="36" xfId="0" applyFont="1" applyBorder="1" applyAlignment="1">
      <alignment vertical="center" wrapText="1"/>
    </xf>
    <xf numFmtId="0" fontId="48" fillId="0" borderId="8" xfId="0" applyFont="1" applyBorder="1" applyAlignment="1">
      <alignment vertical="center"/>
    </xf>
    <xf numFmtId="0" fontId="50" fillId="0" borderId="9" xfId="0" applyFont="1" applyBorder="1" applyAlignment="1">
      <alignment horizontal="distributed" vertical="center" shrinkToFit="1"/>
    </xf>
    <xf numFmtId="0" fontId="48" fillId="0" borderId="10" xfId="0" applyFont="1" applyBorder="1" applyAlignment="1">
      <alignment horizontal="distributed" vertical="center" shrinkToFit="1"/>
    </xf>
    <xf numFmtId="0" fontId="50" fillId="0" borderId="36" xfId="0" applyFont="1" applyBorder="1" applyAlignment="1">
      <alignment vertical="center"/>
    </xf>
    <xf numFmtId="0" fontId="50" fillId="0" borderId="10" xfId="0" applyFont="1" applyBorder="1" applyAlignment="1">
      <alignment vertical="center" shrinkToFit="1"/>
    </xf>
    <xf numFmtId="0" fontId="20" fillId="0" borderId="0" xfId="0" applyFont="1" applyFill="1" applyBorder="1" applyAlignment="1" applyProtection="1">
      <alignment horizontal="left" vertical="center" wrapText="1"/>
    </xf>
    <xf numFmtId="0" fontId="48" fillId="0" borderId="10" xfId="0" applyFont="1" applyBorder="1" applyAlignment="1">
      <alignment vertical="center"/>
    </xf>
    <xf numFmtId="0" fontId="28" fillId="0" borderId="12" xfId="0" applyFont="1" applyBorder="1" applyAlignment="1" applyProtection="1">
      <alignment horizontal="center" vertical="center"/>
      <protection locked="0"/>
    </xf>
    <xf numFmtId="0" fontId="10" fillId="0" borderId="6" xfId="0" applyFont="1" applyBorder="1" applyAlignment="1" applyProtection="1">
      <alignment horizontal="center"/>
      <protection locked="0"/>
    </xf>
    <xf numFmtId="0" fontId="35" fillId="0" borderId="54"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0" fillId="0" borderId="0" xfId="0" applyAlignment="1">
      <alignment horizontal="center"/>
    </xf>
    <xf numFmtId="0" fontId="52" fillId="0" borderId="6" xfId="0" applyFont="1" applyBorder="1" applyAlignment="1" applyProtection="1"/>
    <xf numFmtId="49" fontId="28" fillId="1" borderId="11" xfId="0" applyNumberFormat="1" applyFont="1" applyFill="1" applyBorder="1" applyAlignment="1" applyProtection="1">
      <alignment horizontal="center" vertical="center"/>
      <protection locked="0"/>
    </xf>
    <xf numFmtId="49" fontId="28" fillId="1" borderId="13" xfId="0" applyNumberFormat="1" applyFont="1" applyFill="1" applyBorder="1" applyAlignment="1" applyProtection="1">
      <alignment horizontal="center" vertical="center"/>
      <protection locked="0"/>
    </xf>
    <xf numFmtId="0" fontId="35" fillId="0" borderId="36" xfId="2" applyFont="1" applyBorder="1" applyAlignment="1" applyProtection="1">
      <alignment vertical="center"/>
      <protection locked="0"/>
    </xf>
    <xf numFmtId="0" fontId="16" fillId="0" borderId="9" xfId="0" applyFont="1" applyBorder="1" applyAlignment="1" applyProtection="1">
      <alignment vertical="center"/>
    </xf>
    <xf numFmtId="0" fontId="16" fillId="0" borderId="10" xfId="0" applyFont="1" applyBorder="1" applyAlignment="1" applyProtection="1">
      <alignment vertical="center"/>
    </xf>
    <xf numFmtId="0" fontId="35" fillId="0" borderId="36" xfId="2" applyFont="1" applyBorder="1" applyAlignment="1" applyProtection="1">
      <alignment vertical="center" shrinkToFit="1"/>
      <protection locked="0"/>
    </xf>
    <xf numFmtId="49" fontId="28" fillId="1" borderId="11" xfId="0" applyNumberFormat="1" applyFont="1" applyFill="1" applyBorder="1" applyAlignment="1" applyProtection="1">
      <alignment horizontal="center" vertical="center"/>
    </xf>
    <xf numFmtId="49" fontId="28" fillId="1" borderId="13" xfId="0" applyNumberFormat="1" applyFont="1" applyFill="1" applyBorder="1" applyAlignment="1" applyProtection="1">
      <alignment horizontal="center" vertical="center"/>
    </xf>
    <xf numFmtId="0" fontId="55" fillId="0" borderId="0" xfId="0" applyFont="1" applyAlignment="1">
      <alignment vertical="center"/>
    </xf>
    <xf numFmtId="0" fontId="55" fillId="0" borderId="36"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wrapText="1"/>
    </xf>
    <xf numFmtId="0" fontId="55" fillId="16" borderId="36" xfId="0" applyFont="1" applyFill="1" applyBorder="1" applyAlignment="1">
      <alignment horizontal="center" vertical="center"/>
    </xf>
    <xf numFmtId="0" fontId="55" fillId="18" borderId="36" xfId="0" applyFont="1" applyFill="1" applyBorder="1" applyAlignment="1">
      <alignment vertical="center"/>
    </xf>
    <xf numFmtId="178" fontId="55" fillId="16" borderId="8" xfId="0" applyNumberFormat="1" applyFont="1" applyFill="1" applyBorder="1" applyAlignment="1">
      <alignment vertical="center" wrapText="1"/>
    </xf>
    <xf numFmtId="0" fontId="55" fillId="16" borderId="9" xfId="0" applyNumberFormat="1" applyFont="1" applyFill="1" applyBorder="1" applyAlignment="1">
      <alignment vertical="center" wrapText="1"/>
    </xf>
    <xf numFmtId="179" fontId="55" fillId="16" borderId="9" xfId="0" applyNumberFormat="1" applyFont="1" applyFill="1" applyBorder="1" applyAlignment="1">
      <alignment vertical="center" wrapText="1"/>
    </xf>
    <xf numFmtId="0" fontId="55" fillId="17" borderId="36" xfId="0" applyFont="1" applyFill="1" applyBorder="1" applyAlignment="1">
      <alignment vertical="center"/>
    </xf>
    <xf numFmtId="0" fontId="55" fillId="0" borderId="23" xfId="0" applyFont="1" applyBorder="1" applyAlignment="1">
      <alignment vertical="center"/>
    </xf>
    <xf numFmtId="49" fontId="59" fillId="0" borderId="36" xfId="0" applyNumberFormat="1" applyFont="1" applyFill="1" applyBorder="1" applyAlignment="1">
      <alignment vertical="center"/>
    </xf>
    <xf numFmtId="178" fontId="55" fillId="16" borderId="9" xfId="0" applyNumberFormat="1" applyFont="1" applyFill="1" applyBorder="1" applyAlignment="1">
      <alignment vertical="center" wrapText="1"/>
    </xf>
    <xf numFmtId="179" fontId="55" fillId="16" borderId="10" xfId="0" applyNumberFormat="1" applyFont="1" applyFill="1" applyBorder="1" applyAlignment="1">
      <alignment vertical="center" wrapText="1"/>
    </xf>
    <xf numFmtId="49" fontId="55" fillId="16" borderId="36" xfId="0" applyNumberFormat="1" applyFont="1" applyFill="1" applyBorder="1" applyAlignment="1">
      <alignment horizontal="center" vertical="center"/>
    </xf>
    <xf numFmtId="0" fontId="55" fillId="18" borderId="36" xfId="0" applyFont="1" applyFill="1" applyBorder="1" applyAlignment="1">
      <alignment horizontal="center" vertical="center"/>
    </xf>
    <xf numFmtId="0" fontId="55" fillId="16" borderId="36" xfId="0" applyFont="1" applyFill="1" applyBorder="1" applyAlignment="1">
      <alignment horizontal="center" vertical="center" shrinkToFit="1"/>
    </xf>
    <xf numFmtId="0" fontId="55" fillId="0" borderId="6" xfId="0" applyFont="1" applyBorder="1" applyAlignment="1">
      <alignment vertical="center"/>
    </xf>
    <xf numFmtId="0" fontId="55" fillId="0" borderId="7" xfId="0" applyFont="1" applyBorder="1" applyAlignment="1">
      <alignment vertical="center"/>
    </xf>
    <xf numFmtId="0" fontId="55" fillId="15" borderId="10" xfId="0" applyFont="1" applyFill="1" applyBorder="1" applyAlignment="1">
      <alignment vertical="center"/>
    </xf>
    <xf numFmtId="49" fontId="59" fillId="0" borderId="36" xfId="0" applyNumberFormat="1" applyFont="1" applyFill="1" applyBorder="1" applyAlignment="1">
      <alignment horizontal="center" vertical="center"/>
    </xf>
    <xf numFmtId="0" fontId="55" fillId="0" borderId="36" xfId="0" applyFont="1" applyBorder="1" applyAlignment="1">
      <alignment horizontal="center" vertical="center"/>
    </xf>
    <xf numFmtId="0" fontId="55" fillId="0" borderId="10" xfId="0" applyFont="1" applyBorder="1" applyAlignment="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5" fillId="0" borderId="36"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0" fillId="0" borderId="0" xfId="0" applyProtection="1"/>
    <xf numFmtId="0" fontId="25" fillId="0" borderId="2" xfId="0" applyFont="1" applyBorder="1" applyAlignment="1" applyProtection="1">
      <alignment horizontal="center" vertical="center"/>
    </xf>
    <xf numFmtId="0" fontId="16" fillId="0" borderId="6" xfId="0" applyFont="1" applyBorder="1" applyAlignment="1" applyProtection="1">
      <alignment horizontal="center" vertical="center"/>
    </xf>
    <xf numFmtId="0" fontId="27" fillId="0" borderId="23" xfId="0" applyFont="1" applyBorder="1" applyAlignment="1" applyProtection="1">
      <alignment vertical="center" wrapText="1"/>
    </xf>
    <xf numFmtId="0" fontId="27" fillId="0" borderId="3" xfId="0" applyFont="1" applyBorder="1" applyAlignment="1" applyProtection="1">
      <alignment vertical="center" wrapText="1"/>
    </xf>
    <xf numFmtId="0" fontId="55" fillId="0" borderId="0" xfId="0" applyFont="1" applyFill="1" applyAlignment="1">
      <alignment vertical="center"/>
    </xf>
    <xf numFmtId="0" fontId="63" fillId="0" borderId="0" xfId="0" applyFont="1" applyAlignment="1">
      <alignment vertical="center"/>
    </xf>
    <xf numFmtId="0" fontId="55" fillId="15" borderId="8" xfId="0" applyFont="1" applyFill="1" applyBorder="1" applyAlignment="1">
      <alignment vertical="center"/>
    </xf>
    <xf numFmtId="0" fontId="55" fillId="15" borderId="9" xfId="0" applyFont="1" applyFill="1" applyBorder="1" applyAlignment="1">
      <alignment vertical="center"/>
    </xf>
    <xf numFmtId="0" fontId="3" fillId="0" borderId="0" xfId="0" applyFont="1"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7"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xf>
    <xf numFmtId="0" fontId="11" fillId="0" borderId="0" xfId="0" applyFont="1" applyFill="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horizontal="center"/>
    </xf>
    <xf numFmtId="0" fontId="13"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12" fillId="0" borderId="0" xfId="0" applyFont="1" applyBorder="1" applyAlignment="1" applyProtection="1">
      <alignment vertical="center"/>
    </xf>
    <xf numFmtId="0" fontId="12" fillId="0" borderId="0" xfId="0" applyFont="1" applyAlignment="1" applyProtection="1">
      <alignment horizontal="center"/>
    </xf>
    <xf numFmtId="0" fontId="10" fillId="0" borderId="0" xfId="0" applyFont="1" applyBorder="1" applyAlignment="1" applyProtection="1">
      <alignment horizont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24" fillId="0" borderId="0" xfId="0" applyFont="1" applyBorder="1" applyAlignment="1" applyProtection="1">
      <alignment horizontal="center"/>
    </xf>
    <xf numFmtId="0" fontId="28" fillId="0" borderId="34"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xf>
    <xf numFmtId="0" fontId="28" fillId="0" borderId="35" xfId="0" applyFont="1" applyFill="1" applyBorder="1" applyAlignment="1" applyProtection="1">
      <alignment horizontal="center" vertical="center" wrapText="1"/>
    </xf>
    <xf numFmtId="0" fontId="28" fillId="0" borderId="34" xfId="0" applyNumberFormat="1" applyFont="1" applyBorder="1" applyAlignment="1" applyProtection="1">
      <alignment horizontal="center" vertical="center"/>
    </xf>
    <xf numFmtId="0" fontId="28" fillId="0" borderId="12"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49" fontId="20" fillId="0" borderId="36" xfId="0" applyNumberFormat="1" applyFont="1" applyBorder="1" applyAlignment="1" applyProtection="1">
      <alignment horizontal="center" vertical="center"/>
    </xf>
    <xf numFmtId="0" fontId="28" fillId="0" borderId="11" xfId="0" applyNumberFormat="1"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49" fontId="28" fillId="0" borderId="15" xfId="0" applyNumberFormat="1"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16" xfId="0" applyFont="1" applyBorder="1" applyAlignment="1" applyProtection="1">
      <alignment horizontal="center" vertical="center"/>
    </xf>
    <xf numFmtId="49" fontId="28" fillId="0" borderId="34" xfId="0" applyNumberFormat="1" applyFont="1" applyBorder="1" applyAlignment="1" applyProtection="1">
      <alignment horizontal="center" vertical="center"/>
    </xf>
    <xf numFmtId="49" fontId="28" fillId="0" borderId="12" xfId="0" applyNumberFormat="1" applyFont="1" applyBorder="1" applyAlignment="1" applyProtection="1">
      <alignment horizontal="center" vertical="center"/>
    </xf>
    <xf numFmtId="49" fontId="28" fillId="0" borderId="13" xfId="0" applyNumberFormat="1" applyFont="1" applyBorder="1" applyAlignment="1" applyProtection="1">
      <alignment horizontal="center" vertical="center"/>
    </xf>
    <xf numFmtId="49" fontId="28" fillId="0" borderId="11" xfId="0" applyNumberFormat="1" applyFont="1" applyBorder="1" applyAlignment="1" applyProtection="1">
      <alignment horizontal="center" vertical="center"/>
    </xf>
    <xf numFmtId="0" fontId="28" fillId="0" borderId="39" xfId="0" applyFont="1" applyBorder="1" applyAlignment="1" applyProtection="1">
      <alignment horizontal="center" vertical="center"/>
    </xf>
    <xf numFmtId="0" fontId="28" fillId="3" borderId="45" xfId="0" applyFont="1" applyFill="1" applyBorder="1" applyAlignment="1" applyProtection="1">
      <alignment horizontal="center" vertical="center" wrapText="1"/>
    </xf>
    <xf numFmtId="0" fontId="28" fillId="3" borderId="46" xfId="0" applyFont="1" applyFill="1" applyBorder="1" applyAlignment="1" applyProtection="1">
      <alignment horizontal="center" vertical="center" wrapText="1"/>
    </xf>
    <xf numFmtId="0" fontId="28" fillId="3" borderId="47" xfId="0" applyFont="1" applyFill="1" applyBorder="1" applyAlignment="1" applyProtection="1">
      <alignment horizontal="center" vertical="center" wrapText="1"/>
    </xf>
    <xf numFmtId="49" fontId="28" fillId="0" borderId="48" xfId="0" applyNumberFormat="1" applyFont="1" applyBorder="1" applyAlignment="1" applyProtection="1">
      <alignment horizontal="center" vertical="center"/>
    </xf>
    <xf numFmtId="0" fontId="16" fillId="0" borderId="0" xfId="0" applyFont="1" applyFill="1" applyBorder="1" applyAlignment="1" applyProtection="1">
      <alignment horizontal="center" vertical="center"/>
    </xf>
    <xf numFmtId="0" fontId="28" fillId="3" borderId="45" xfId="0" applyFont="1" applyFill="1" applyBorder="1" applyAlignment="1" applyProtection="1">
      <alignment horizontal="center" vertical="center"/>
    </xf>
    <xf numFmtId="0" fontId="28" fillId="3" borderId="46"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0" borderId="36" xfId="0" applyFont="1" applyBorder="1" applyAlignment="1" applyProtection="1">
      <alignment horizontal="center" vertical="center" shrinkToFit="1"/>
    </xf>
    <xf numFmtId="0" fontId="28" fillId="0" borderId="36" xfId="0" applyFont="1" applyBorder="1" applyAlignment="1" applyProtection="1">
      <alignment vertical="center"/>
    </xf>
    <xf numFmtId="0" fontId="28" fillId="0" borderId="48" xfId="0" applyFont="1" applyBorder="1" applyAlignment="1" applyProtection="1">
      <alignment vertical="center"/>
    </xf>
    <xf numFmtId="38" fontId="28" fillId="0" borderId="12" xfId="1" applyFont="1" applyBorder="1" applyAlignment="1" applyProtection="1">
      <alignment horizontal="center" vertical="center" wrapText="1"/>
    </xf>
    <xf numFmtId="38" fontId="28" fillId="0" borderId="13" xfId="1" applyFont="1" applyBorder="1" applyAlignment="1" applyProtection="1">
      <alignment horizontal="center" vertical="center" wrapText="1"/>
    </xf>
    <xf numFmtId="38" fontId="28" fillId="0" borderId="11" xfId="1" applyFont="1" applyBorder="1" applyAlignment="1" applyProtection="1">
      <alignment horizontal="center" vertical="center" wrapText="1"/>
    </xf>
    <xf numFmtId="0" fontId="28" fillId="0" borderId="54"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11" xfId="0" applyFont="1" applyBorder="1" applyAlignment="1" applyProtection="1">
      <alignment horizontal="center" vertical="center"/>
    </xf>
    <xf numFmtId="38" fontId="10" fillId="0" borderId="0" xfId="1" applyFont="1" applyBorder="1" applyAlignment="1" applyProtection="1">
      <alignment vertical="center"/>
    </xf>
    <xf numFmtId="0" fontId="28" fillId="0" borderId="11" xfId="0" applyFont="1" applyBorder="1" applyAlignment="1" applyProtection="1">
      <alignment horizontal="right" vertical="center"/>
    </xf>
    <xf numFmtId="0" fontId="28" fillId="0" borderId="13" xfId="0" applyFont="1" applyBorder="1" applyAlignment="1" applyProtection="1">
      <alignment horizontal="right" vertical="center"/>
    </xf>
    <xf numFmtId="0" fontId="16" fillId="0" borderId="0" xfId="0" applyFont="1" applyBorder="1" applyAlignment="1" applyProtection="1">
      <alignment vertical="center" justifyLastLine="1"/>
    </xf>
    <xf numFmtId="0" fontId="12" fillId="0" borderId="0" xfId="0" applyFont="1" applyBorder="1" applyAlignment="1" applyProtection="1">
      <alignment horizontal="right" vertical="center" wrapText="1"/>
    </xf>
    <xf numFmtId="49" fontId="28" fillId="0" borderId="34" xfId="0" applyNumberFormat="1" applyFont="1" applyFill="1" applyBorder="1" applyAlignment="1" applyProtection="1">
      <alignment horizontal="center" vertical="center"/>
    </xf>
    <xf numFmtId="49" fontId="28" fillId="0" borderId="12" xfId="0" applyNumberFormat="1" applyFont="1" applyFill="1" applyBorder="1" applyAlignment="1" applyProtection="1">
      <alignment horizontal="center" vertical="center"/>
    </xf>
    <xf numFmtId="49" fontId="28" fillId="0" borderId="13" xfId="0" applyNumberFormat="1" applyFont="1" applyFill="1" applyBorder="1" applyAlignment="1" applyProtection="1">
      <alignment horizontal="center" vertical="center"/>
    </xf>
    <xf numFmtId="0" fontId="28" fillId="0" borderId="12" xfId="0" applyFont="1" applyBorder="1" applyAlignment="1" applyProtection="1">
      <alignment horizontal="right" vertical="center"/>
    </xf>
    <xf numFmtId="0" fontId="15" fillId="0" borderId="0" xfId="0" applyFont="1" applyBorder="1" applyAlignment="1" applyProtection="1">
      <alignment horizontal="right" vertical="center"/>
    </xf>
    <xf numFmtId="0" fontId="16" fillId="0" borderId="4" xfId="0" applyFont="1" applyBorder="1" applyAlignment="1" applyProtection="1">
      <alignment horizontal="center" vertical="distributed"/>
    </xf>
    <xf numFmtId="0" fontId="16" fillId="0" borderId="0" xfId="0" applyFont="1" applyBorder="1" applyAlignment="1" applyProtection="1">
      <alignment horizontal="center" vertical="distributed"/>
    </xf>
    <xf numFmtId="0" fontId="28" fillId="0" borderId="36" xfId="0" applyFont="1" applyBorder="1" applyAlignment="1" applyProtection="1">
      <alignment horizontal="center" vertical="center"/>
    </xf>
    <xf numFmtId="0" fontId="21" fillId="0" borderId="0" xfId="0" applyFont="1" applyFill="1" applyBorder="1" applyAlignment="1" applyProtection="1">
      <alignment horizontal="center" vertical="center" justifyLastLine="1"/>
    </xf>
    <xf numFmtId="0" fontId="21" fillId="0" borderId="0" xfId="0" applyFont="1" applyBorder="1" applyAlignment="1" applyProtection="1">
      <alignment horizontal="center" vertical="center"/>
    </xf>
    <xf numFmtId="0" fontId="20" fillId="0" borderId="4" xfId="0" applyFont="1" applyBorder="1" applyAlignment="1" applyProtection="1">
      <alignment horizontal="center" vertical="center"/>
    </xf>
    <xf numFmtId="0" fontId="28" fillId="0" borderId="76" xfId="0" applyFont="1" applyBorder="1" applyAlignment="1" applyProtection="1">
      <alignment horizontal="center" vertical="center"/>
    </xf>
    <xf numFmtId="0" fontId="28" fillId="0" borderId="77" xfId="0" applyFont="1" applyBorder="1" applyAlignment="1" applyProtection="1">
      <alignment horizontal="center" vertical="center"/>
    </xf>
    <xf numFmtId="0" fontId="28" fillId="0" borderId="78" xfId="0" applyFont="1" applyBorder="1" applyAlignment="1" applyProtection="1">
      <alignment horizontal="center" vertical="center"/>
    </xf>
    <xf numFmtId="0" fontId="28" fillId="0" borderId="83" xfId="0" applyFont="1" applyBorder="1" applyAlignment="1" applyProtection="1">
      <alignment horizontal="center" vertical="center"/>
    </xf>
    <xf numFmtId="0" fontId="28" fillId="0" borderId="84" xfId="0" applyFont="1" applyBorder="1" applyAlignment="1" applyProtection="1">
      <alignment horizontal="center" vertical="center"/>
    </xf>
    <xf numFmtId="0" fontId="28" fillId="0" borderId="85" xfId="0" applyFont="1" applyBorder="1" applyAlignment="1" applyProtection="1">
      <alignment horizontal="center" vertical="center"/>
    </xf>
    <xf numFmtId="0" fontId="28" fillId="0" borderId="89" xfId="0" applyFont="1" applyBorder="1" applyAlignment="1" applyProtection="1">
      <alignment horizontal="center" vertical="center"/>
    </xf>
    <xf numFmtId="0" fontId="10" fillId="0" borderId="0" xfId="0" applyFont="1" applyBorder="1" applyAlignment="1" applyProtection="1">
      <alignment horizontal="right" vertical="center"/>
    </xf>
    <xf numFmtId="0" fontId="28" fillId="0" borderId="45" xfId="0" applyFont="1" applyFill="1" applyBorder="1" applyAlignment="1" applyProtection="1">
      <alignment horizontal="center" vertical="center"/>
    </xf>
    <xf numFmtId="0" fontId="28" fillId="0" borderId="90" xfId="0" applyFont="1" applyFill="1" applyBorder="1" applyAlignment="1" applyProtection="1">
      <alignment horizontal="center" vertical="center"/>
    </xf>
    <xf numFmtId="0" fontId="28" fillId="0" borderId="91"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NumberFormat="1" applyFont="1" applyBorder="1" applyAlignment="1" applyProtection="1">
      <alignment horizontal="right" vertical="center"/>
    </xf>
    <xf numFmtId="49" fontId="28" fillId="0" borderId="84" xfId="0" applyNumberFormat="1" applyFont="1" applyBorder="1" applyAlignment="1" applyProtection="1">
      <alignment horizontal="right" vertical="center"/>
    </xf>
    <xf numFmtId="0" fontId="34" fillId="0" borderId="36" xfId="0" applyFont="1" applyBorder="1" applyAlignment="1" applyProtection="1">
      <alignment horizontal="center" vertical="center"/>
    </xf>
    <xf numFmtId="0" fontId="34" fillId="0" borderId="36" xfId="0" applyFont="1" applyFill="1" applyBorder="1" applyAlignment="1" applyProtection="1">
      <alignment horizontal="center" vertical="center" shrinkToFit="1"/>
    </xf>
    <xf numFmtId="0" fontId="28" fillId="0" borderId="95" xfId="0" applyFont="1" applyBorder="1" applyAlignment="1" applyProtection="1">
      <alignment horizontal="center" vertical="center"/>
    </xf>
    <xf numFmtId="0" fontId="25" fillId="0" borderId="6" xfId="0" applyFont="1" applyBorder="1" applyAlignment="1" applyProtection="1">
      <alignment vertical="center"/>
    </xf>
    <xf numFmtId="0" fontId="15" fillId="0" borderId="0" xfId="0" applyFont="1" applyBorder="1" applyAlignment="1" applyProtection="1">
      <alignment horizontal="center" vertical="center"/>
    </xf>
    <xf numFmtId="0" fontId="25" fillId="0" borderId="0" xfId="0" applyFont="1" applyBorder="1" applyAlignment="1" applyProtection="1">
      <alignment horizontal="center" vertical="center" shrinkToFit="1"/>
    </xf>
    <xf numFmtId="0" fontId="25" fillId="0" borderId="2" xfId="0" applyFont="1" applyBorder="1" applyAlignment="1" applyProtection="1">
      <alignment horizontal="center"/>
    </xf>
    <xf numFmtId="0" fontId="25" fillId="0" borderId="0" xfId="0" applyFont="1" applyBorder="1" applyAlignment="1" applyProtection="1">
      <alignment horizontal="center"/>
    </xf>
    <xf numFmtId="0" fontId="25" fillId="0" borderId="0" xfId="0" applyFont="1" applyAlignment="1" applyProtection="1">
      <alignment horizontal="center"/>
    </xf>
    <xf numFmtId="0" fontId="34" fillId="0" borderId="36" xfId="0" applyFont="1" applyBorder="1" applyAlignment="1" applyProtection="1">
      <alignment vertical="center" shrinkToFit="1"/>
    </xf>
    <xf numFmtId="0" fontId="34" fillId="0" borderId="36" xfId="0" applyFont="1" applyBorder="1" applyAlignment="1" applyProtection="1">
      <alignment vertical="center"/>
    </xf>
    <xf numFmtId="0" fontId="28" fillId="0" borderId="77" xfId="0" applyFont="1" applyFill="1" applyBorder="1" applyAlignment="1" applyProtection="1">
      <alignment horizontal="center" vertical="center"/>
    </xf>
    <xf numFmtId="0" fontId="28" fillId="0" borderId="96" xfId="0" applyFont="1" applyFill="1" applyBorder="1" applyAlignment="1" applyProtection="1">
      <alignment horizontal="center" vertical="center"/>
    </xf>
    <xf numFmtId="0" fontId="28" fillId="0" borderId="97" xfId="0" applyFont="1" applyFill="1" applyBorder="1" applyAlignment="1" applyProtection="1">
      <alignment horizontal="center" vertical="center"/>
    </xf>
    <xf numFmtId="0" fontId="28" fillId="0" borderId="98" xfId="0" applyFont="1" applyFill="1" applyBorder="1" applyAlignment="1" applyProtection="1">
      <alignment horizontal="center" vertical="center"/>
    </xf>
    <xf numFmtId="49" fontId="28" fillId="0" borderId="78" xfId="0" applyNumberFormat="1" applyFont="1" applyBorder="1" applyAlignment="1" applyProtection="1">
      <alignment horizontal="right" vertical="center"/>
    </xf>
    <xf numFmtId="0" fontId="33" fillId="0" borderId="0" xfId="0" applyFont="1" applyBorder="1" applyAlignment="1" applyProtection="1">
      <alignment horizontal="right" vertical="center"/>
    </xf>
    <xf numFmtId="0" fontId="25" fillId="0" borderId="0" xfId="0" applyFont="1" applyBorder="1" applyAlignment="1" applyProtection="1">
      <alignment horizontal="center" vertical="center"/>
    </xf>
    <xf numFmtId="0" fontId="28" fillId="0" borderId="84"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49" fontId="28" fillId="0" borderId="85" xfId="0" applyNumberFormat="1" applyFont="1" applyBorder="1" applyAlignment="1" applyProtection="1">
      <alignment horizontal="right" vertical="center"/>
    </xf>
    <xf numFmtId="0" fontId="34" fillId="0" borderId="36" xfId="0" applyFont="1" applyBorder="1" applyAlignment="1" applyProtection="1">
      <alignment horizontal="right" vertical="center"/>
    </xf>
    <xf numFmtId="0" fontId="28" fillId="0" borderId="101" xfId="0" applyFont="1" applyFill="1" applyBorder="1" applyAlignment="1" applyProtection="1">
      <alignment horizontal="center" vertical="center"/>
    </xf>
    <xf numFmtId="0" fontId="28" fillId="0" borderId="102" xfId="0" applyFont="1" applyFill="1" applyBorder="1" applyAlignment="1" applyProtection="1">
      <alignment horizontal="center" vertical="center"/>
    </xf>
    <xf numFmtId="0" fontId="28" fillId="0" borderId="103" xfId="0" applyFont="1" applyFill="1" applyBorder="1" applyAlignment="1" applyProtection="1">
      <alignment horizontal="center" vertical="center"/>
    </xf>
    <xf numFmtId="0" fontId="28" fillId="0" borderId="104" xfId="0" applyFont="1" applyFill="1" applyBorder="1" applyAlignment="1" applyProtection="1">
      <alignment horizontal="center" vertical="center"/>
    </xf>
    <xf numFmtId="49" fontId="28" fillId="0" borderId="105" xfId="0" applyNumberFormat="1" applyFont="1" applyBorder="1" applyAlignment="1" applyProtection="1">
      <alignment horizontal="right" vertical="center"/>
    </xf>
    <xf numFmtId="49" fontId="28" fillId="0" borderId="101" xfId="0" applyNumberFormat="1" applyFont="1" applyBorder="1" applyAlignment="1" applyProtection="1">
      <alignment horizontal="right" vertical="center"/>
    </xf>
    <xf numFmtId="0" fontId="28" fillId="0" borderId="105" xfId="0" applyFont="1" applyBorder="1" applyAlignment="1" applyProtection="1">
      <alignment horizontal="center" vertical="center"/>
    </xf>
    <xf numFmtId="0" fontId="15" fillId="0" borderId="0" xfId="0" applyFont="1" applyBorder="1" applyAlignment="1" applyProtection="1">
      <alignment horizontal="distributed" vertical="center"/>
    </xf>
    <xf numFmtId="0" fontId="21" fillId="0" borderId="0" xfId="0" applyFont="1" applyFill="1" applyBorder="1" applyAlignment="1" applyProtection="1">
      <alignment horizontal="distributed" vertical="center"/>
    </xf>
    <xf numFmtId="0" fontId="28" fillId="0" borderId="0" xfId="0" applyFont="1" applyFill="1" applyBorder="1" applyAlignment="1" applyProtection="1">
      <alignment horizontal="center" vertical="center"/>
    </xf>
    <xf numFmtId="49" fontId="28" fillId="0" borderId="0" xfId="0" applyNumberFormat="1" applyFont="1" applyBorder="1" applyAlignment="1" applyProtection="1">
      <alignment horizontal="right" vertical="center"/>
    </xf>
    <xf numFmtId="0" fontId="28" fillId="0" borderId="0" xfId="0" applyFont="1" applyBorder="1" applyAlignment="1" applyProtection="1">
      <alignment horizontal="center" vertical="center"/>
    </xf>
    <xf numFmtId="0" fontId="16" fillId="0" borderId="2" xfId="0" applyFont="1" applyBorder="1" applyAlignment="1" applyProtection="1">
      <alignment vertical="center" textRotation="255" shrinkToFit="1"/>
    </xf>
    <xf numFmtId="0" fontId="21"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0" fontId="0" fillId="0" borderId="0" xfId="0" applyFill="1" applyAlignment="1" applyProtection="1">
      <alignment horizontal="center"/>
    </xf>
    <xf numFmtId="0" fontId="33" fillId="0" borderId="9" xfId="0" applyFont="1" applyFill="1" applyBorder="1" applyAlignment="1" applyProtection="1">
      <alignment vertical="center" shrinkToFit="1"/>
    </xf>
    <xf numFmtId="0" fontId="33" fillId="0" borderId="10" xfId="0" applyFont="1" applyFill="1" applyBorder="1" applyAlignment="1" applyProtection="1">
      <alignment vertical="center" shrinkToFit="1"/>
    </xf>
    <xf numFmtId="0" fontId="51" fillId="0" borderId="0" xfId="0" applyFont="1" applyBorder="1" applyAlignment="1" applyProtection="1">
      <alignment horizontal="left"/>
    </xf>
    <xf numFmtId="0" fontId="0" fillId="0" borderId="0" xfId="0" applyFill="1" applyBorder="1" applyAlignment="1" applyProtection="1">
      <alignment horizontal="center"/>
    </xf>
    <xf numFmtId="0" fontId="16" fillId="0" borderId="6" xfId="0" applyFont="1" applyBorder="1" applyAlignment="1" applyProtection="1">
      <alignment vertical="center"/>
    </xf>
    <xf numFmtId="0" fontId="51" fillId="0" borderId="0" xfId="0" applyFont="1" applyAlignment="1" applyProtection="1">
      <alignment horizontal="left"/>
    </xf>
    <xf numFmtId="0" fontId="51" fillId="0" borderId="0" xfId="0" applyFont="1" applyFill="1" applyAlignment="1" applyProtection="1">
      <alignment horizontal="left"/>
    </xf>
    <xf numFmtId="0" fontId="10" fillId="0" borderId="9" xfId="0" applyFont="1" applyBorder="1" applyAlignment="1" applyProtection="1">
      <alignment horizontal="center"/>
    </xf>
    <xf numFmtId="0" fontId="10" fillId="0" borderId="10" xfId="0" applyFont="1" applyBorder="1" applyAlignment="1" applyProtection="1">
      <alignment horizontal="center"/>
    </xf>
    <xf numFmtId="0" fontId="3" fillId="0" borderId="0" xfId="0" applyFont="1" applyAlignment="1" applyProtection="1">
      <alignment horizontal="center" vertical="center"/>
    </xf>
    <xf numFmtId="0" fontId="8" fillId="0" borderId="0" xfId="0" applyFont="1" applyAlignment="1" applyProtection="1">
      <alignment vertical="center"/>
    </xf>
    <xf numFmtId="0" fontId="9" fillId="0" borderId="0" xfId="0" applyFont="1" applyFill="1" applyBorder="1" applyAlignment="1" applyProtection="1">
      <alignment horizontal="center" vertical="center"/>
    </xf>
    <xf numFmtId="49" fontId="21" fillId="0" borderId="0" xfId="0" applyNumberFormat="1" applyFont="1" applyBorder="1" applyAlignment="1" applyProtection="1">
      <alignment horizontal="center" vertical="center"/>
    </xf>
    <xf numFmtId="0" fontId="24" fillId="0" borderId="0" xfId="0" applyFont="1" applyBorder="1" applyAlignment="1" applyProtection="1">
      <alignment horizontal="center" vertical="center"/>
    </xf>
    <xf numFmtId="0" fontId="21" fillId="0" borderId="0" xfId="0" applyFont="1" applyBorder="1" applyAlignment="1" applyProtection="1">
      <alignment horizontal="center" vertical="center" wrapText="1"/>
    </xf>
    <xf numFmtId="0" fontId="10" fillId="0" borderId="0" xfId="0" applyFont="1" applyAlignment="1" applyProtection="1">
      <alignment horizontal="left" vertical="center"/>
    </xf>
    <xf numFmtId="0" fontId="10" fillId="0" borderId="0" xfId="0" applyFont="1" applyAlignment="1" applyProtection="1">
      <alignment horizontal="left"/>
    </xf>
    <xf numFmtId="0" fontId="18" fillId="0" borderId="0" xfId="0" applyFont="1" applyBorder="1" applyAlignment="1" applyProtection="1">
      <alignment horizontal="left"/>
    </xf>
    <xf numFmtId="0" fontId="10" fillId="0" borderId="0" xfId="0" applyFont="1" applyBorder="1" applyAlignment="1" applyProtection="1">
      <alignment horizontal="left"/>
    </xf>
    <xf numFmtId="0" fontId="22" fillId="0" borderId="0" xfId="0" applyFont="1" applyBorder="1" applyAlignment="1" applyProtection="1">
      <alignment horizontal="left"/>
    </xf>
    <xf numFmtId="0" fontId="28" fillId="0" borderId="123" xfId="0" applyFont="1" applyFill="1" applyBorder="1" applyAlignment="1" applyProtection="1">
      <alignment vertical="distributed" wrapText="1"/>
    </xf>
    <xf numFmtId="0" fontId="21" fillId="0" borderId="123" xfId="0" applyFont="1" applyFill="1" applyBorder="1" applyAlignment="1" applyProtection="1">
      <alignment vertical="distributed"/>
    </xf>
    <xf numFmtId="0" fontId="18" fillId="0" borderId="0" xfId="0" applyFont="1" applyBorder="1" applyAlignment="1" applyProtection="1">
      <alignment horizontal="center"/>
    </xf>
    <xf numFmtId="0" fontId="18"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xf numFmtId="0" fontId="22" fillId="0" borderId="0" xfId="0" applyFont="1" applyBorder="1" applyAlignment="1" applyProtection="1">
      <alignment horizontal="center"/>
    </xf>
    <xf numFmtId="0" fontId="18"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0" fontId="21" fillId="0" borderId="0" xfId="0" applyFont="1" applyFill="1" applyBorder="1" applyAlignment="1" applyProtection="1">
      <alignment horizontal="distributed" vertical="center" justifyLastLine="1"/>
    </xf>
    <xf numFmtId="49" fontId="28"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distributed" wrapText="1"/>
    </xf>
    <xf numFmtId="0" fontId="21" fillId="0" borderId="0" xfId="0" quotePrefix="1" applyFont="1" applyFill="1" applyBorder="1" applyAlignment="1" applyProtection="1">
      <alignment horizontal="center" vertical="distributed" wrapText="1"/>
    </xf>
    <xf numFmtId="0" fontId="21" fillId="0" borderId="0" xfId="0" applyFont="1" applyBorder="1" applyAlignment="1" applyProtection="1">
      <alignment horizontal="center" vertical="distributed" wrapText="1"/>
    </xf>
    <xf numFmtId="0" fontId="0" fillId="0" borderId="0" xfId="0" applyAlignment="1" applyProtection="1">
      <alignment horizontal="left"/>
    </xf>
    <xf numFmtId="0" fontId="3" fillId="0" borderId="0" xfId="0" applyFont="1" applyAlignment="1" applyProtection="1">
      <alignment horizontal="right"/>
    </xf>
    <xf numFmtId="0" fontId="61" fillId="0" borderId="0" xfId="0" applyFont="1" applyAlignment="1">
      <alignment vertical="center"/>
    </xf>
    <xf numFmtId="0" fontId="55" fillId="22" borderId="36" xfId="0" applyFont="1" applyFill="1" applyBorder="1" applyAlignment="1" applyProtection="1">
      <alignment horizontal="center" vertical="center"/>
      <protection locked="0"/>
    </xf>
    <xf numFmtId="0" fontId="58" fillId="22" borderId="36" xfId="0" applyFont="1" applyFill="1" applyBorder="1" applyAlignment="1" applyProtection="1">
      <alignment horizontal="center" vertical="center" justifyLastLine="1"/>
      <protection locked="0"/>
    </xf>
    <xf numFmtId="0" fontId="10" fillId="0" borderId="6" xfId="0" applyFont="1" applyBorder="1" applyAlignment="1" applyProtection="1">
      <alignment horizontal="center"/>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xf>
    <xf numFmtId="0" fontId="25" fillId="0" borderId="2"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0" fillId="0" borderId="0" xfId="0" applyProtection="1"/>
    <xf numFmtId="0" fontId="26" fillId="0" borderId="0" xfId="0" applyFont="1" applyBorder="1" applyAlignment="1" applyProtection="1">
      <alignment horizontal="center" vertical="center" wrapText="1"/>
    </xf>
    <xf numFmtId="0" fontId="15" fillId="0" borderId="36" xfId="0" applyFont="1" applyBorder="1" applyAlignment="1" applyProtection="1">
      <alignment horizontal="center" vertical="center"/>
    </xf>
    <xf numFmtId="0" fontId="27" fillId="0" borderId="23" xfId="0" applyFont="1" applyBorder="1" applyAlignment="1" applyProtection="1">
      <alignment vertical="center" wrapText="1"/>
    </xf>
    <xf numFmtId="0" fontId="27" fillId="0" borderId="3" xfId="0" applyFont="1" applyBorder="1" applyAlignment="1" applyProtection="1">
      <alignment vertical="center" wrapText="1"/>
    </xf>
    <xf numFmtId="0" fontId="55" fillId="0" borderId="145" xfId="0" quotePrefix="1" applyNumberFormat="1" applyFont="1" applyBorder="1" applyAlignment="1">
      <alignment horizontal="center" vertical="center"/>
    </xf>
    <xf numFmtId="49" fontId="55" fillId="0" borderId="145" xfId="0" quotePrefix="1" applyNumberFormat="1" applyFont="1" applyBorder="1" applyAlignment="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center"/>
    </xf>
    <xf numFmtId="0" fontId="5" fillId="0" borderId="0" xfId="0" applyFont="1" applyBorder="1" applyAlignment="1" applyProtection="1">
      <alignment horizontal="center"/>
    </xf>
    <xf numFmtId="0" fontId="10" fillId="0" borderId="0" xfId="0" quotePrefix="1" applyFont="1" applyAlignment="1" applyProtection="1">
      <alignment horizontal="center"/>
    </xf>
    <xf numFmtId="0" fontId="55" fillId="18" borderId="24" xfId="0" applyFont="1" applyFill="1" applyBorder="1" applyAlignment="1">
      <alignment vertical="center" shrinkToFit="1"/>
    </xf>
    <xf numFmtId="0" fontId="0" fillId="0" borderId="36" xfId="0" applyFont="1" applyFill="1" applyBorder="1" applyAlignment="1" applyProtection="1">
      <alignment vertical="center"/>
    </xf>
    <xf numFmtId="49" fontId="0" fillId="0" borderId="36" xfId="0" applyNumberFormat="1" applyFill="1" applyBorder="1" applyAlignment="1" applyProtection="1">
      <alignment vertical="center"/>
    </xf>
    <xf numFmtId="0" fontId="0" fillId="0" borderId="36" xfId="0" applyFill="1" applyBorder="1" applyAlignment="1" applyProtection="1">
      <alignment vertical="center"/>
    </xf>
    <xf numFmtId="0" fontId="0" fillId="0" borderId="36" xfId="0" applyFont="1" applyFill="1" applyBorder="1" applyProtection="1"/>
    <xf numFmtId="185" fontId="55" fillId="23" borderId="36" xfId="0" applyNumberFormat="1" applyFont="1" applyFill="1" applyBorder="1" applyAlignment="1" applyProtection="1">
      <alignment horizontal="center" vertical="center"/>
      <protection locked="0"/>
    </xf>
    <xf numFmtId="0" fontId="1" fillId="0" borderId="0" xfId="4">
      <alignment vertical="center"/>
    </xf>
    <xf numFmtId="0" fontId="66" fillId="0" borderId="36" xfId="4" applyFont="1" applyBorder="1">
      <alignment vertical="center"/>
    </xf>
    <xf numFmtId="0" fontId="67" fillId="0" borderId="36" xfId="0" applyFont="1" applyBorder="1" applyProtection="1"/>
    <xf numFmtId="0" fontId="67" fillId="0" borderId="36" xfId="0" applyFont="1" applyFill="1" applyBorder="1" applyProtection="1"/>
    <xf numFmtId="0" fontId="1" fillId="0" borderId="155" xfId="4" applyBorder="1">
      <alignment vertical="center"/>
    </xf>
    <xf numFmtId="0" fontId="1" fillId="0" borderId="156" xfId="4" applyBorder="1">
      <alignment vertical="center"/>
    </xf>
    <xf numFmtId="0" fontId="1" fillId="0" borderId="157" xfId="4" applyBorder="1">
      <alignment vertical="center"/>
    </xf>
    <xf numFmtId="0" fontId="68" fillId="16" borderId="36" xfId="4" applyFont="1" applyFill="1" applyBorder="1">
      <alignment vertical="center"/>
    </xf>
    <xf numFmtId="0" fontId="69" fillId="0" borderId="36" xfId="3" applyFont="1" applyBorder="1" applyAlignment="1">
      <alignment horizontal="center" vertical="center"/>
    </xf>
    <xf numFmtId="0" fontId="55" fillId="22" borderId="36" xfId="0" applyFont="1" applyFill="1" applyBorder="1" applyAlignment="1" applyProtection="1">
      <alignment horizontal="center" vertical="center"/>
      <protection locked="0"/>
    </xf>
    <xf numFmtId="49" fontId="55" fillId="17" borderId="36" xfId="0" applyNumberFormat="1" applyFont="1" applyFill="1" applyBorder="1" applyAlignment="1" applyProtection="1">
      <alignment horizontal="center" vertical="center"/>
    </xf>
    <xf numFmtId="0" fontId="55" fillId="23" borderId="36" xfId="0" applyFont="1" applyFill="1" applyBorder="1" applyAlignment="1" applyProtection="1">
      <alignment vertical="center"/>
      <protection locked="0"/>
    </xf>
    <xf numFmtId="0" fontId="10" fillId="0" borderId="0" xfId="0" applyFont="1" applyAlignment="1" applyProtection="1">
      <alignment horizontal="center"/>
    </xf>
    <xf numFmtId="0" fontId="55" fillId="13" borderId="36" xfId="0" applyFont="1" applyFill="1" applyBorder="1" applyAlignment="1" applyProtection="1">
      <alignment horizontal="center" vertical="center"/>
      <protection locked="0"/>
    </xf>
    <xf numFmtId="0" fontId="55" fillId="22" borderId="36" xfId="0" applyFont="1" applyFill="1" applyBorder="1" applyAlignment="1" applyProtection="1">
      <alignment horizontal="center" vertical="center"/>
      <protection locked="0"/>
    </xf>
    <xf numFmtId="0" fontId="72" fillId="0" borderId="0" xfId="0" applyFont="1"/>
    <xf numFmtId="0" fontId="72" fillId="0" borderId="0" xfId="0" applyNumberFormat="1" applyFont="1" applyAlignment="1">
      <alignment wrapText="1"/>
    </xf>
    <xf numFmtId="1" fontId="67" fillId="10" borderId="158" xfId="0" applyNumberFormat="1" applyFont="1" applyFill="1" applyBorder="1" applyAlignment="1">
      <alignment vertical="center" wrapText="1"/>
    </xf>
    <xf numFmtId="0" fontId="67" fillId="10" borderId="158" xfId="0" applyNumberFormat="1" applyFont="1" applyFill="1" applyBorder="1" applyAlignment="1">
      <alignment vertical="center" wrapText="1"/>
    </xf>
    <xf numFmtId="0" fontId="67" fillId="10" borderId="158" xfId="0" applyNumberFormat="1" applyFont="1" applyFill="1" applyBorder="1" applyAlignment="1">
      <alignment horizontal="right" vertical="center" wrapText="1"/>
    </xf>
    <xf numFmtId="49" fontId="67" fillId="10" borderId="158" xfId="0" applyNumberFormat="1" applyFont="1" applyFill="1" applyBorder="1" applyAlignment="1">
      <alignment vertical="center" wrapText="1"/>
    </xf>
    <xf numFmtId="0" fontId="67" fillId="15" borderId="158" xfId="0" applyNumberFormat="1" applyFont="1" applyFill="1" applyBorder="1" applyAlignment="1">
      <alignment vertical="center" wrapText="1"/>
    </xf>
    <xf numFmtId="49" fontId="73" fillId="25" borderId="158" xfId="0" applyNumberFormat="1" applyFont="1" applyFill="1" applyBorder="1" applyAlignment="1">
      <alignment horizontal="left" vertical="center" wrapText="1"/>
    </xf>
    <xf numFmtId="49" fontId="73" fillId="17" borderId="158" xfId="0" applyNumberFormat="1" applyFont="1" applyFill="1" applyBorder="1" applyAlignment="1">
      <alignment horizontal="left" vertical="center" wrapText="1"/>
    </xf>
    <xf numFmtId="0" fontId="67" fillId="17" borderId="158" xfId="0" applyNumberFormat="1" applyFont="1" applyFill="1" applyBorder="1" applyAlignment="1">
      <alignment vertical="center" wrapText="1"/>
    </xf>
    <xf numFmtId="0" fontId="67" fillId="19" borderId="158" xfId="0" applyNumberFormat="1" applyFont="1" applyFill="1" applyBorder="1" applyAlignment="1">
      <alignment vertical="center" wrapText="1"/>
    </xf>
    <xf numFmtId="1" fontId="67" fillId="10" borderId="158" xfId="0" applyNumberFormat="1" applyFont="1" applyFill="1" applyBorder="1" applyAlignment="1">
      <alignment horizontal="right" vertical="center" wrapText="1"/>
    </xf>
    <xf numFmtId="0" fontId="72" fillId="10" borderId="0" xfId="0" applyFont="1" applyFill="1"/>
    <xf numFmtId="0" fontId="61" fillId="14" borderId="0" xfId="0" applyFont="1" applyFill="1" applyAlignment="1">
      <alignment vertical="center"/>
    </xf>
    <xf numFmtId="14" fontId="55" fillId="0" borderId="9" xfId="0" applyNumberFormat="1" applyFont="1" applyBorder="1" applyAlignment="1">
      <alignment vertical="center"/>
    </xf>
    <xf numFmtId="0" fontId="16" fillId="0" borderId="9" xfId="0" applyFont="1" applyFill="1" applyBorder="1" applyAlignment="1" applyProtection="1">
      <alignment vertical="center"/>
    </xf>
    <xf numFmtId="0" fontId="16" fillId="0" borderId="10" xfId="0" applyFont="1" applyFill="1" applyBorder="1" applyAlignment="1" applyProtection="1">
      <alignment vertical="center"/>
    </xf>
    <xf numFmtId="0" fontId="18" fillId="0" borderId="0" xfId="0" applyFont="1" applyBorder="1" applyAlignment="1" applyProtection="1">
      <alignment horizontal="center"/>
    </xf>
    <xf numFmtId="0" fontId="10" fillId="0" borderId="0" xfId="0" applyFont="1" applyAlignment="1" applyProtection="1">
      <alignment horizontal="left" vertical="center"/>
    </xf>
    <xf numFmtId="0" fontId="10" fillId="0" borderId="0" xfId="0" applyFont="1" applyAlignment="1" applyProtection="1">
      <alignment horizontal="center"/>
    </xf>
    <xf numFmtId="0" fontId="21" fillId="0" borderId="0" xfId="0" applyFont="1" applyFill="1" applyBorder="1" applyAlignment="1" applyProtection="1">
      <alignment vertical="center" justifyLastLine="1"/>
    </xf>
    <xf numFmtId="0" fontId="21" fillId="0" borderId="0" xfId="0" applyFont="1" applyFill="1" applyBorder="1" applyAlignment="1" applyProtection="1">
      <alignment vertical="center"/>
    </xf>
    <xf numFmtId="0" fontId="16" fillId="0" borderId="0" xfId="0" applyFont="1" applyFill="1" applyBorder="1" applyAlignment="1" applyProtection="1">
      <alignment vertical="center" justifyLastLine="1"/>
    </xf>
    <xf numFmtId="0" fontId="0" fillId="0" borderId="0" xfId="0" applyFill="1" applyBorder="1" applyAlignment="1" applyProtection="1">
      <alignment horizontal="left"/>
    </xf>
    <xf numFmtId="0" fontId="16" fillId="0" borderId="0" xfId="0" applyFont="1" applyFill="1" applyBorder="1" applyAlignment="1" applyProtection="1">
      <alignment vertical="center"/>
    </xf>
    <xf numFmtId="0" fontId="74" fillId="0" borderId="0" xfId="0" applyFont="1" applyFill="1" applyBorder="1" applyAlignment="1" applyProtection="1">
      <alignment vertical="center"/>
    </xf>
    <xf numFmtId="0" fontId="75" fillId="0" borderId="0" xfId="0" applyFont="1" applyAlignment="1" applyProtection="1"/>
    <xf numFmtId="0" fontId="74" fillId="0" borderId="0" xfId="0" applyFont="1" applyFill="1" applyBorder="1" applyAlignment="1" applyProtection="1">
      <alignment vertical="center" justifyLastLine="1"/>
    </xf>
    <xf numFmtId="0" fontId="0" fillId="0" borderId="0" xfId="0" applyFill="1" applyBorder="1" applyAlignment="1" applyProtection="1">
      <alignment horizontal="left"/>
      <protection locked="0"/>
    </xf>
    <xf numFmtId="0" fontId="16" fillId="0" borderId="0" xfId="0" applyFont="1" applyFill="1" applyBorder="1" applyAlignment="1" applyProtection="1">
      <alignment vertical="center"/>
      <protection locked="0"/>
    </xf>
    <xf numFmtId="0" fontId="21" fillId="0" borderId="0" xfId="0" applyFont="1" applyFill="1" applyBorder="1" applyAlignment="1" applyProtection="1">
      <alignment vertical="center" justifyLastLine="1"/>
      <protection locked="0"/>
    </xf>
    <xf numFmtId="0" fontId="21" fillId="0" borderId="0" xfId="0" applyFont="1" applyFill="1" applyBorder="1" applyAlignment="1" applyProtection="1">
      <alignment vertical="center"/>
      <protection locked="0"/>
    </xf>
    <xf numFmtId="49" fontId="2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55" fillId="0" borderId="8" xfId="0" applyFont="1" applyBorder="1" applyAlignment="1">
      <alignment horizontal="center" vertical="center"/>
    </xf>
    <xf numFmtId="0" fontId="55" fillId="0" borderId="0" xfId="0" applyFont="1" applyBorder="1" applyAlignment="1">
      <alignment vertical="center"/>
    </xf>
    <xf numFmtId="0" fontId="55" fillId="0" borderId="6" xfId="0" applyFont="1" applyBorder="1" applyAlignment="1">
      <alignment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6" fillId="0" borderId="0" xfId="0" applyFont="1" applyBorder="1" applyAlignment="1" applyProtection="1">
      <alignment vertical="center"/>
    </xf>
    <xf numFmtId="0" fontId="21" fillId="0" borderId="0" xfId="0" applyFont="1" applyBorder="1" applyAlignment="1" applyProtection="1">
      <alignment vertical="center"/>
    </xf>
    <xf numFmtId="0" fontId="28" fillId="0" borderId="171" xfId="0" applyFont="1" applyFill="1" applyBorder="1" applyAlignment="1" applyProtection="1">
      <alignment vertical="distributed" wrapText="1"/>
    </xf>
    <xf numFmtId="0" fontId="28" fillId="0" borderId="140" xfId="0" applyFont="1" applyFill="1" applyBorder="1" applyAlignment="1" applyProtection="1">
      <alignment vertical="distributed" wrapText="1"/>
    </xf>
    <xf numFmtId="0" fontId="78" fillId="0" borderId="2" xfId="0" applyFont="1" applyFill="1" applyBorder="1" applyAlignment="1">
      <alignment vertical="center"/>
    </xf>
    <xf numFmtId="0" fontId="78" fillId="0" borderId="0" xfId="0" applyFont="1" applyFill="1" applyBorder="1" applyAlignment="1">
      <alignment vertical="center"/>
    </xf>
    <xf numFmtId="0" fontId="55" fillId="22" borderId="36" xfId="0" applyFont="1" applyFill="1" applyBorder="1" applyAlignment="1" applyProtection="1">
      <alignment horizontal="center" vertical="center"/>
      <protection locked="0"/>
    </xf>
    <xf numFmtId="0" fontId="81" fillId="0" borderId="0" xfId="0" applyFont="1" applyFill="1" applyBorder="1" applyAlignment="1" applyProtection="1">
      <alignment vertical="center"/>
    </xf>
    <xf numFmtId="0" fontId="81" fillId="0" borderId="0" xfId="0" applyFont="1" applyFill="1" applyBorder="1" applyAlignment="1" applyProtection="1">
      <alignment vertical="center" justifyLastLine="1"/>
    </xf>
    <xf numFmtId="0" fontId="82" fillId="0" borderId="0" xfId="0" applyFont="1" applyFill="1" applyBorder="1" applyAlignment="1" applyProtection="1">
      <alignment vertical="center"/>
    </xf>
    <xf numFmtId="0" fontId="82" fillId="0" borderId="0" xfId="0" applyFont="1" applyFill="1" applyBorder="1" applyAlignment="1" applyProtection="1">
      <alignment vertical="center" justifyLastLine="1"/>
    </xf>
    <xf numFmtId="0" fontId="55" fillId="18" borderId="9" xfId="0" applyFont="1" applyFill="1" applyBorder="1" applyAlignment="1">
      <alignment horizontal="center" vertical="center"/>
    </xf>
    <xf numFmtId="0" fontId="55" fillId="18" borderId="8" xfId="0" applyFont="1" applyFill="1" applyBorder="1" applyAlignment="1">
      <alignment horizontal="center" vertical="center"/>
    </xf>
    <xf numFmtId="0" fontId="55" fillId="18" borderId="36" xfId="0" applyFont="1" applyFill="1" applyBorder="1" applyAlignment="1">
      <alignment horizontal="center" vertical="center"/>
    </xf>
    <xf numFmtId="0" fontId="55" fillId="16" borderId="36" xfId="0" applyFont="1" applyFill="1" applyBorder="1" applyAlignment="1">
      <alignment horizontal="center" vertical="center"/>
    </xf>
    <xf numFmtId="0" fontId="55" fillId="0" borderId="36" xfId="0" applyFont="1" applyBorder="1" applyAlignment="1" applyProtection="1">
      <alignment horizontal="center" vertical="center"/>
      <protection locked="0"/>
    </xf>
    <xf numFmtId="0" fontId="65" fillId="0" borderId="36" xfId="0" applyFont="1" applyBorder="1" applyAlignment="1">
      <alignment horizontal="left" vertical="center"/>
    </xf>
    <xf numFmtId="181" fontId="55" fillId="23" borderId="36" xfId="0" applyNumberFormat="1" applyFont="1" applyFill="1" applyBorder="1" applyAlignment="1" applyProtection="1">
      <alignment vertical="center"/>
      <protection locked="0"/>
    </xf>
    <xf numFmtId="0" fontId="55" fillId="23" borderId="36" xfId="0" applyFont="1" applyFill="1" applyBorder="1" applyAlignment="1" applyProtection="1">
      <alignment vertical="center"/>
      <protection locked="0"/>
    </xf>
    <xf numFmtId="0" fontId="55" fillId="23" borderId="36" xfId="0" applyFont="1" applyFill="1" applyBorder="1" applyAlignment="1" applyProtection="1">
      <alignment horizontal="center" vertical="center"/>
      <protection locked="0"/>
    </xf>
    <xf numFmtId="0" fontId="55" fillId="16" borderId="36" xfId="0" applyFont="1" applyFill="1" applyBorder="1" applyAlignment="1">
      <alignment vertical="center"/>
    </xf>
    <xf numFmtId="0" fontId="55" fillId="16" borderId="36" xfId="0" applyFont="1" applyFill="1" applyBorder="1" applyAlignment="1">
      <alignment horizontal="left" vertical="top" wrapText="1"/>
    </xf>
    <xf numFmtId="0" fontId="55" fillId="0" borderId="1"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7" xfId="0" applyFont="1" applyBorder="1" applyAlignment="1">
      <alignment horizontal="center" vertical="center" wrapText="1"/>
    </xf>
    <xf numFmtId="0" fontId="55" fillId="18" borderId="36" xfId="0" applyFont="1" applyFill="1" applyBorder="1" applyAlignment="1">
      <alignment vertical="center"/>
    </xf>
    <xf numFmtId="0" fontId="55" fillId="0" borderId="10" xfId="0" applyFont="1" applyBorder="1" applyAlignment="1">
      <alignment horizontal="center" vertical="center"/>
    </xf>
    <xf numFmtId="0" fontId="55" fillId="0" borderId="36" xfId="0" applyFont="1" applyBorder="1" applyAlignment="1">
      <alignment horizontal="center" vertical="center"/>
    </xf>
    <xf numFmtId="0" fontId="55" fillId="9" borderId="36" xfId="0" applyFont="1" applyFill="1" applyBorder="1" applyAlignment="1">
      <alignment horizontal="center" vertical="center"/>
    </xf>
    <xf numFmtId="0" fontId="55" fillId="18" borderId="10" xfId="0" applyFont="1" applyFill="1" applyBorder="1" applyAlignment="1">
      <alignment horizontal="center" vertical="center"/>
    </xf>
    <xf numFmtId="0" fontId="61" fillId="17" borderId="36" xfId="0" applyFont="1" applyFill="1" applyBorder="1" applyAlignment="1">
      <alignment horizontal="center" vertical="center" shrinkToFit="1"/>
    </xf>
    <xf numFmtId="0" fontId="55" fillId="0" borderId="8" xfId="0" applyFont="1" applyBorder="1" applyAlignment="1">
      <alignment horizontal="center" vertical="center"/>
    </xf>
    <xf numFmtId="0" fontId="55" fillId="17" borderId="36" xfId="0" applyFont="1" applyFill="1" applyBorder="1" applyAlignment="1">
      <alignment horizontal="center" vertical="center"/>
    </xf>
    <xf numFmtId="0" fontId="55" fillId="24" borderId="10" xfId="0" applyFont="1" applyFill="1" applyBorder="1" applyAlignment="1">
      <alignment horizontal="center" vertical="center"/>
    </xf>
    <xf numFmtId="0" fontId="55" fillId="24" borderId="36"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7" xfId="0" applyFont="1" applyFill="1" applyBorder="1" applyAlignment="1">
      <alignment horizontal="center" vertical="center"/>
    </xf>
    <xf numFmtId="183" fontId="58" fillId="23" borderId="147" xfId="0" applyNumberFormat="1" applyFont="1" applyFill="1" applyBorder="1" applyAlignment="1" applyProtection="1">
      <alignment horizontal="center" vertical="center"/>
      <protection locked="0"/>
    </xf>
    <xf numFmtId="183" fontId="58" fillId="23" borderId="148" xfId="0" applyNumberFormat="1" applyFont="1" applyFill="1" applyBorder="1" applyAlignment="1" applyProtection="1">
      <alignment horizontal="center" vertical="center"/>
      <protection locked="0"/>
    </xf>
    <xf numFmtId="183" fontId="58" fillId="23" borderId="150" xfId="0" applyNumberFormat="1" applyFont="1" applyFill="1" applyBorder="1" applyAlignment="1" applyProtection="1">
      <alignment horizontal="center" vertical="center"/>
      <protection locked="0"/>
    </xf>
    <xf numFmtId="183" fontId="58" fillId="23" borderId="151" xfId="0" applyNumberFormat="1" applyFont="1" applyFill="1" applyBorder="1" applyAlignment="1" applyProtection="1">
      <alignment horizontal="center" vertical="center"/>
      <protection locked="0"/>
    </xf>
    <xf numFmtId="0" fontId="59" fillId="23" borderId="1" xfId="0" applyFont="1" applyFill="1" applyBorder="1" applyAlignment="1" applyProtection="1">
      <alignment horizontal="center" vertical="center" wrapText="1"/>
      <protection locked="0"/>
    </xf>
    <xf numFmtId="0" fontId="59" fillId="23" borderId="2" xfId="0" applyFont="1" applyFill="1" applyBorder="1" applyAlignment="1" applyProtection="1">
      <alignment horizontal="center" vertical="center" wrapText="1"/>
      <protection locked="0"/>
    </xf>
    <xf numFmtId="0" fontId="59" fillId="23" borderId="3" xfId="0" applyFont="1" applyFill="1" applyBorder="1" applyAlignment="1" applyProtection="1">
      <alignment horizontal="center" vertical="center" wrapText="1"/>
      <protection locked="0"/>
    </xf>
    <xf numFmtId="0" fontId="59" fillId="23" borderId="5" xfId="0" applyFont="1" applyFill="1" applyBorder="1" applyAlignment="1" applyProtection="1">
      <alignment horizontal="center" vertical="center" wrapText="1"/>
      <protection locked="0"/>
    </xf>
    <xf numFmtId="0" fontId="59" fillId="23" borderId="6" xfId="0" applyFont="1" applyFill="1" applyBorder="1" applyAlignment="1" applyProtection="1">
      <alignment horizontal="center" vertical="center" wrapText="1"/>
      <protection locked="0"/>
    </xf>
    <xf numFmtId="0" fontId="59" fillId="23" borderId="7" xfId="0" applyFont="1" applyFill="1" applyBorder="1" applyAlignment="1" applyProtection="1">
      <alignment horizontal="center" vertical="center" wrapText="1"/>
      <protection locked="0"/>
    </xf>
    <xf numFmtId="0" fontId="55" fillId="23" borderId="1" xfId="0" applyFont="1" applyFill="1" applyBorder="1" applyAlignment="1" applyProtection="1">
      <alignment horizontal="left" vertical="top" wrapText="1"/>
      <protection locked="0"/>
    </xf>
    <xf numFmtId="0" fontId="55" fillId="23" borderId="2" xfId="0" applyFont="1" applyFill="1" applyBorder="1" applyAlignment="1" applyProtection="1">
      <alignment horizontal="left" vertical="top" wrapText="1"/>
      <protection locked="0"/>
    </xf>
    <xf numFmtId="0" fontId="55" fillId="23" borderId="3" xfId="0" applyFont="1" applyFill="1" applyBorder="1" applyAlignment="1" applyProtection="1">
      <alignment horizontal="left" vertical="top" wrapText="1"/>
      <protection locked="0"/>
    </xf>
    <xf numFmtId="0" fontId="55" fillId="23" borderId="5" xfId="0" applyFont="1" applyFill="1" applyBorder="1" applyAlignment="1" applyProtection="1">
      <alignment horizontal="left" vertical="top" wrapText="1"/>
      <protection locked="0"/>
    </xf>
    <xf numFmtId="0" fontId="55" fillId="23" borderId="6" xfId="0" applyFont="1" applyFill="1" applyBorder="1" applyAlignment="1" applyProtection="1">
      <alignment horizontal="left" vertical="top" wrapText="1"/>
      <protection locked="0"/>
    </xf>
    <xf numFmtId="0" fontId="55" fillId="23" borderId="7" xfId="0" applyFont="1" applyFill="1" applyBorder="1" applyAlignment="1" applyProtection="1">
      <alignment horizontal="left" vertical="top" wrapText="1"/>
      <protection locked="0"/>
    </xf>
    <xf numFmtId="0" fontId="55" fillId="16" borderId="8" xfId="0" applyFont="1" applyFill="1" applyBorder="1" applyAlignment="1">
      <alignment horizontal="center" vertical="center"/>
    </xf>
    <xf numFmtId="0" fontId="55" fillId="16" borderId="9" xfId="0" applyFont="1" applyFill="1" applyBorder="1" applyAlignment="1">
      <alignment horizontal="center" vertical="center"/>
    </xf>
    <xf numFmtId="0" fontId="55" fillId="0" borderId="1" xfId="0" applyFont="1" applyBorder="1" applyAlignment="1">
      <alignment horizontal="left" vertical="center" wrapText="1"/>
    </xf>
    <xf numFmtId="0" fontId="55" fillId="0" borderId="2" xfId="0" applyFont="1" applyBorder="1" applyAlignment="1">
      <alignment horizontal="left" vertical="center" wrapText="1"/>
    </xf>
    <xf numFmtId="0" fontId="55" fillId="0" borderId="3" xfId="0" applyFont="1" applyBorder="1" applyAlignment="1">
      <alignment horizontal="left" vertical="center" wrapText="1"/>
    </xf>
    <xf numFmtId="0" fontId="55" fillId="0" borderId="5" xfId="0" applyFont="1" applyBorder="1" applyAlignment="1">
      <alignment horizontal="left" vertical="center" wrapText="1"/>
    </xf>
    <xf numFmtId="0" fontId="55" fillId="0" borderId="6" xfId="0" applyFont="1" applyBorder="1" applyAlignment="1">
      <alignment horizontal="left" vertical="center" wrapText="1"/>
    </xf>
    <xf numFmtId="0" fontId="55" fillId="0" borderId="0" xfId="0" applyFont="1" applyBorder="1" applyAlignment="1">
      <alignment horizontal="left" vertical="center" wrapText="1"/>
    </xf>
    <xf numFmtId="0" fontId="55" fillId="0" borderId="23" xfId="0" applyFont="1" applyBorder="1" applyAlignment="1">
      <alignment horizontal="left" vertical="center" wrapText="1"/>
    </xf>
    <xf numFmtId="181" fontId="55" fillId="23" borderId="36" xfId="0" applyNumberFormat="1" applyFont="1" applyFill="1" applyBorder="1" applyAlignment="1" applyProtection="1">
      <alignment horizontal="center" vertical="center"/>
      <protection locked="0"/>
    </xf>
    <xf numFmtId="0" fontId="55" fillId="12" borderId="36" xfId="0" applyFont="1" applyFill="1" applyBorder="1" applyAlignment="1">
      <alignment horizontal="center" vertical="center"/>
    </xf>
    <xf numFmtId="0" fontId="55" fillId="0" borderId="148" xfId="0" quotePrefix="1" applyNumberFormat="1" applyFont="1" applyFill="1" applyBorder="1" applyAlignment="1">
      <alignment horizontal="center" vertical="center"/>
    </xf>
    <xf numFmtId="0" fontId="55" fillId="0" borderId="151" xfId="0" quotePrefix="1" applyNumberFormat="1" applyFont="1" applyFill="1" applyBorder="1" applyAlignment="1">
      <alignment horizontal="center" vertical="center"/>
    </xf>
    <xf numFmtId="182" fontId="58" fillId="23" borderId="148" xfId="0" applyNumberFormat="1" applyFont="1" applyFill="1" applyBorder="1" applyAlignment="1" applyProtection="1">
      <alignment horizontal="center" vertical="center"/>
      <protection locked="0"/>
    </xf>
    <xf numFmtId="182" fontId="58" fillId="23" borderId="149" xfId="0" applyNumberFormat="1" applyFont="1" applyFill="1" applyBorder="1" applyAlignment="1" applyProtection="1">
      <alignment horizontal="center" vertical="center"/>
      <protection locked="0"/>
    </xf>
    <xf numFmtId="182" fontId="58" fillId="23" borderId="151" xfId="0" applyNumberFormat="1" applyFont="1" applyFill="1" applyBorder="1" applyAlignment="1" applyProtection="1">
      <alignment horizontal="center" vertical="center"/>
      <protection locked="0"/>
    </xf>
    <xf numFmtId="182" fontId="58" fillId="23" borderId="152" xfId="0" applyNumberFormat="1" applyFont="1" applyFill="1" applyBorder="1" applyAlignment="1" applyProtection="1">
      <alignment horizontal="center" vertical="center"/>
      <protection locked="0"/>
    </xf>
    <xf numFmtId="0" fontId="59" fillId="23" borderId="1" xfId="0" applyFont="1" applyFill="1" applyBorder="1" applyAlignment="1" applyProtection="1">
      <alignment vertical="center"/>
      <protection locked="0"/>
    </xf>
    <xf numFmtId="0" fontId="59" fillId="23" borderId="2" xfId="0" applyFont="1" applyFill="1" applyBorder="1" applyAlignment="1" applyProtection="1">
      <alignment vertical="center"/>
      <protection locked="0"/>
    </xf>
    <xf numFmtId="0" fontId="59" fillId="23" borderId="3" xfId="0" applyFont="1" applyFill="1" applyBorder="1" applyAlignment="1" applyProtection="1">
      <alignment vertical="center"/>
      <protection locked="0"/>
    </xf>
    <xf numFmtId="0" fontId="59" fillId="23" borderId="5" xfId="0" applyFont="1" applyFill="1" applyBorder="1" applyAlignment="1" applyProtection="1">
      <alignment vertical="center"/>
      <protection locked="0"/>
    </xf>
    <xf numFmtId="0" fontId="59" fillId="23" borderId="6" xfId="0" applyFont="1" applyFill="1" applyBorder="1" applyAlignment="1" applyProtection="1">
      <alignment vertical="center"/>
      <protection locked="0"/>
    </xf>
    <xf numFmtId="0" fontId="59" fillId="23" borderId="7" xfId="0" applyFont="1" applyFill="1" applyBorder="1" applyAlignment="1" applyProtection="1">
      <alignment vertical="center"/>
      <protection locked="0"/>
    </xf>
    <xf numFmtId="0" fontId="55" fillId="22" borderId="36" xfId="0" applyFont="1" applyFill="1" applyBorder="1" applyAlignment="1">
      <alignment horizontal="center" vertical="center"/>
    </xf>
    <xf numFmtId="0" fontId="55" fillId="18" borderId="9" xfId="0" applyFont="1" applyFill="1" applyBorder="1" applyAlignment="1">
      <alignment horizontal="center" vertical="center" shrinkToFit="1"/>
    </xf>
    <xf numFmtId="0" fontId="55" fillId="18" borderId="10" xfId="0" applyFont="1" applyFill="1" applyBorder="1" applyAlignment="1">
      <alignment horizontal="center" vertical="center" shrinkToFit="1"/>
    </xf>
    <xf numFmtId="0" fontId="55" fillId="16" borderId="8" xfId="0" applyFont="1" applyFill="1" applyBorder="1" applyAlignment="1">
      <alignment horizontal="center" vertical="center" shrinkToFit="1"/>
    </xf>
    <xf numFmtId="0" fontId="55" fillId="16" borderId="9" xfId="0" applyFont="1" applyFill="1" applyBorder="1" applyAlignment="1">
      <alignment horizontal="center" vertical="center" shrinkToFit="1"/>
    </xf>
    <xf numFmtId="0" fontId="55" fillId="16" borderId="10" xfId="0" applyFont="1" applyFill="1" applyBorder="1" applyAlignment="1">
      <alignment horizontal="center" vertical="center" shrinkToFit="1"/>
    </xf>
    <xf numFmtId="0" fontId="61" fillId="17" borderId="36" xfId="0" applyFont="1" applyFill="1" applyBorder="1" applyAlignment="1">
      <alignment horizontal="center" vertical="center"/>
    </xf>
    <xf numFmtId="0" fontId="55" fillId="12" borderId="36" xfId="0" applyFont="1" applyFill="1" applyBorder="1" applyAlignment="1">
      <alignment horizontal="center" vertical="center" shrinkToFit="1"/>
    </xf>
    <xf numFmtId="49" fontId="59" fillId="0" borderId="36" xfId="0" applyNumberFormat="1" applyFont="1" applyFill="1" applyBorder="1" applyAlignment="1">
      <alignment horizontal="center" vertical="center"/>
    </xf>
    <xf numFmtId="0" fontId="55" fillId="0" borderId="36" xfId="0" applyFont="1" applyBorder="1" applyAlignment="1">
      <alignment horizontal="center" vertical="center" wrapText="1"/>
    </xf>
    <xf numFmtId="183" fontId="58" fillId="23" borderId="1" xfId="0" applyNumberFormat="1" applyFont="1" applyFill="1" applyBorder="1" applyAlignment="1" applyProtection="1">
      <alignment horizontal="center" vertical="center"/>
      <protection locked="0"/>
    </xf>
    <xf numFmtId="183" fontId="58" fillId="23" borderId="175" xfId="0" applyNumberFormat="1" applyFont="1" applyFill="1" applyBorder="1" applyAlignment="1" applyProtection="1">
      <alignment horizontal="center" vertical="center"/>
      <protection locked="0"/>
    </xf>
    <xf numFmtId="183" fontId="58" fillId="23" borderId="5" xfId="0" applyNumberFormat="1" applyFont="1" applyFill="1" applyBorder="1" applyAlignment="1" applyProtection="1">
      <alignment horizontal="center" vertical="center"/>
      <protection locked="0"/>
    </xf>
    <xf numFmtId="183" fontId="58" fillId="23" borderId="176" xfId="0" applyNumberFormat="1" applyFont="1" applyFill="1" applyBorder="1" applyAlignment="1" applyProtection="1">
      <alignment horizontal="center" vertical="center"/>
      <protection locked="0"/>
    </xf>
    <xf numFmtId="0" fontId="55" fillId="0" borderId="148" xfId="0" quotePrefix="1" applyNumberFormat="1" applyFont="1" applyBorder="1" applyAlignment="1">
      <alignment horizontal="center" vertical="center"/>
    </xf>
    <xf numFmtId="0" fontId="55" fillId="0" borderId="151" xfId="0" quotePrefix="1" applyNumberFormat="1" applyFont="1" applyBorder="1" applyAlignment="1">
      <alignment horizontal="center" vertical="center"/>
    </xf>
    <xf numFmtId="0" fontId="55" fillId="16" borderId="36" xfId="0" applyFont="1" applyFill="1" applyBorder="1" applyAlignment="1">
      <alignment horizontal="center" vertical="center" shrinkToFit="1"/>
    </xf>
    <xf numFmtId="0" fontId="59" fillId="23" borderId="36" xfId="0" applyFont="1" applyFill="1" applyBorder="1" applyAlignment="1" applyProtection="1">
      <alignment horizontal="center" vertical="center"/>
      <protection locked="0"/>
    </xf>
    <xf numFmtId="0" fontId="55" fillId="23" borderId="17" xfId="0" applyFont="1" applyFill="1" applyBorder="1" applyAlignment="1" applyProtection="1">
      <alignment horizontal="center" vertical="center" shrinkToFit="1"/>
      <protection locked="0"/>
    </xf>
    <xf numFmtId="0" fontId="55" fillId="23" borderId="24" xfId="0" applyFont="1" applyFill="1" applyBorder="1" applyAlignment="1" applyProtection="1">
      <alignment horizontal="center" vertical="center" shrinkToFit="1"/>
      <protection locked="0"/>
    </xf>
    <xf numFmtId="0" fontId="55" fillId="0" borderId="17" xfId="0" quotePrefix="1" applyFont="1" applyFill="1" applyBorder="1" applyAlignment="1" applyProtection="1">
      <alignment horizontal="center" vertical="center" shrinkToFit="1"/>
    </xf>
    <xf numFmtId="0" fontId="55" fillId="0" borderId="24" xfId="0" applyFont="1" applyFill="1" applyBorder="1" applyAlignment="1" applyProtection="1">
      <alignment horizontal="center" vertical="center" shrinkToFit="1"/>
    </xf>
    <xf numFmtId="185" fontId="55" fillId="23" borderId="17" xfId="0" applyNumberFormat="1" applyFont="1" applyFill="1" applyBorder="1" applyAlignment="1" applyProtection="1">
      <alignment horizontal="center" vertical="center" shrinkToFit="1"/>
      <protection locked="0"/>
    </xf>
    <xf numFmtId="185" fontId="55" fillId="23" borderId="24" xfId="0" applyNumberFormat="1" applyFont="1" applyFill="1" applyBorder="1" applyAlignment="1" applyProtection="1">
      <alignment horizontal="center" vertical="center" shrinkToFit="1"/>
      <protection locked="0"/>
    </xf>
    <xf numFmtId="0" fontId="55" fillId="0" borderId="17" xfId="0" applyFont="1" applyFill="1" applyBorder="1" applyAlignment="1" applyProtection="1">
      <alignment horizontal="center" vertical="center" shrinkToFit="1"/>
    </xf>
    <xf numFmtId="0" fontId="64" fillId="20" borderId="36" xfId="3" applyFont="1" applyFill="1" applyBorder="1" applyAlignment="1">
      <alignment horizontal="center" vertical="center" shrinkToFit="1"/>
    </xf>
    <xf numFmtId="0" fontId="64" fillId="21" borderId="36" xfId="3" applyFont="1" applyFill="1" applyBorder="1" applyAlignment="1">
      <alignment horizontal="center" vertical="center" shrinkToFit="1"/>
    </xf>
    <xf numFmtId="0" fontId="55" fillId="0" borderId="36" xfId="0" applyFont="1" applyFill="1" applyBorder="1" applyAlignment="1">
      <alignment vertical="center" wrapText="1"/>
    </xf>
    <xf numFmtId="0" fontId="61" fillId="19" borderId="36" xfId="0" applyFont="1" applyFill="1" applyBorder="1" applyAlignment="1">
      <alignment horizontal="center" vertical="center"/>
    </xf>
    <xf numFmtId="0" fontId="61" fillId="15" borderId="36" xfId="0" applyFont="1" applyFill="1" applyBorder="1" applyAlignment="1">
      <alignment horizontal="center" vertical="center"/>
    </xf>
    <xf numFmtId="0" fontId="55" fillId="18" borderId="8" xfId="0" applyFont="1" applyFill="1" applyBorder="1" applyAlignment="1">
      <alignment vertical="center" shrinkToFit="1"/>
    </xf>
    <xf numFmtId="0" fontId="55" fillId="18" borderId="9" xfId="0" applyFont="1" applyFill="1" applyBorder="1" applyAlignment="1">
      <alignment vertical="center" shrinkToFit="1"/>
    </xf>
    <xf numFmtId="0" fontId="55" fillId="18" borderId="10" xfId="0" applyFont="1" applyFill="1" applyBorder="1" applyAlignment="1">
      <alignment vertical="center" shrinkToFit="1"/>
    </xf>
    <xf numFmtId="0" fontId="55" fillId="22" borderId="36" xfId="0" applyFont="1" applyFill="1" applyBorder="1" applyAlignment="1">
      <alignment vertical="center" wrapText="1"/>
    </xf>
    <xf numFmtId="1" fontId="55" fillId="0" borderId="36" xfId="0" applyNumberFormat="1" applyFont="1" applyBorder="1" applyAlignment="1" applyProtection="1">
      <alignment vertical="center"/>
      <protection locked="0"/>
    </xf>
    <xf numFmtId="0" fontId="55" fillId="10" borderId="36" xfId="0" applyFont="1" applyFill="1" applyBorder="1" applyAlignment="1">
      <alignment horizontal="center" vertical="center"/>
    </xf>
    <xf numFmtId="0" fontId="55" fillId="0" borderId="17" xfId="0" applyFont="1" applyBorder="1" applyAlignment="1">
      <alignment horizontal="center" vertical="center" textRotation="255" wrapText="1"/>
    </xf>
    <xf numFmtId="0" fontId="55" fillId="0" borderId="20" xfId="0" applyFont="1" applyBorder="1" applyAlignment="1">
      <alignment horizontal="center" vertical="center" textRotation="255" wrapText="1"/>
    </xf>
    <xf numFmtId="0" fontId="55" fillId="0" borderId="24" xfId="0" applyFont="1" applyBorder="1" applyAlignment="1">
      <alignment horizontal="center" vertical="center" textRotation="255" wrapText="1"/>
    </xf>
    <xf numFmtId="49" fontId="59" fillId="0" borderId="17" xfId="0" applyNumberFormat="1" applyFont="1" applyBorder="1" applyAlignment="1">
      <alignment horizontal="left" vertical="top"/>
    </xf>
    <xf numFmtId="49" fontId="59" fillId="0" borderId="20" xfId="0" applyNumberFormat="1" applyFont="1" applyBorder="1" applyAlignment="1">
      <alignment horizontal="left" vertical="top"/>
    </xf>
    <xf numFmtId="49" fontId="59" fillId="0" borderId="24" xfId="0" applyNumberFormat="1" applyFont="1" applyBorder="1" applyAlignment="1">
      <alignment horizontal="left" vertical="top"/>
    </xf>
    <xf numFmtId="49" fontId="59" fillId="0" borderId="17" xfId="0" applyNumberFormat="1" applyFont="1" applyFill="1" applyBorder="1" applyAlignment="1">
      <alignment horizontal="center" vertical="center"/>
    </xf>
    <xf numFmtId="49" fontId="59" fillId="0" borderId="24" xfId="0" applyNumberFormat="1" applyFont="1" applyFill="1" applyBorder="1" applyAlignment="1">
      <alignment horizontal="center" vertical="center"/>
    </xf>
    <xf numFmtId="49" fontId="55" fillId="0" borderId="36" xfId="0" applyNumberFormat="1" applyFont="1" applyFill="1" applyBorder="1" applyAlignment="1" applyProtection="1">
      <alignment horizontal="left" vertical="center" shrinkToFit="1"/>
      <protection locked="0"/>
    </xf>
    <xf numFmtId="0" fontId="55" fillId="16" borderId="24" xfId="0" applyFont="1" applyFill="1" applyBorder="1" applyAlignment="1">
      <alignment horizontal="left" vertical="center"/>
    </xf>
    <xf numFmtId="0" fontId="55" fillId="16" borderId="36" xfId="0" applyFont="1" applyFill="1" applyBorder="1" applyAlignment="1">
      <alignment horizontal="left" vertical="center"/>
    </xf>
    <xf numFmtId="49" fontId="59" fillId="0" borderId="36" xfId="0" applyNumberFormat="1" applyFont="1" applyFill="1" applyBorder="1" applyAlignment="1">
      <alignment horizontal="left" vertical="center"/>
    </xf>
    <xf numFmtId="0" fontId="56" fillId="0" borderId="24" xfId="0" applyFont="1" applyFill="1" applyBorder="1" applyAlignment="1">
      <alignment horizontal="center" vertical="center" textRotation="255" shrinkToFit="1"/>
    </xf>
    <xf numFmtId="0" fontId="56" fillId="0" borderId="36" xfId="0" applyFont="1" applyFill="1" applyBorder="1" applyAlignment="1">
      <alignment horizontal="center" vertical="center" textRotation="255" shrinkToFit="1"/>
    </xf>
    <xf numFmtId="49" fontId="55" fillId="0" borderId="8" xfId="0" quotePrefix="1" applyNumberFormat="1" applyFont="1" applyBorder="1" applyAlignment="1" applyProtection="1">
      <alignment vertical="center"/>
      <protection locked="0"/>
    </xf>
    <xf numFmtId="49" fontId="55" fillId="0" borderId="9" xfId="0" quotePrefix="1" applyNumberFormat="1" applyFont="1" applyBorder="1" applyAlignment="1" applyProtection="1">
      <alignment vertical="center"/>
      <protection locked="0"/>
    </xf>
    <xf numFmtId="49" fontId="55" fillId="0" borderId="10" xfId="0" quotePrefix="1" applyNumberFormat="1" applyFont="1" applyBorder="1" applyAlignment="1" applyProtection="1">
      <alignment vertical="center"/>
      <protection locked="0"/>
    </xf>
    <xf numFmtId="49" fontId="55" fillId="0" borderId="8" xfId="0" applyNumberFormat="1" applyFont="1" applyFill="1" applyBorder="1" applyAlignment="1" applyProtection="1">
      <alignment horizontal="left" vertical="center" shrinkToFit="1"/>
      <protection locked="0"/>
    </xf>
    <xf numFmtId="49" fontId="55" fillId="0" borderId="9" xfId="0" applyNumberFormat="1" applyFont="1" applyFill="1" applyBorder="1" applyAlignment="1" applyProtection="1">
      <alignment horizontal="left" vertical="center" shrinkToFit="1"/>
      <protection locked="0"/>
    </xf>
    <xf numFmtId="49" fontId="55" fillId="0" borderId="10" xfId="0" applyNumberFormat="1" applyFont="1" applyFill="1" applyBorder="1" applyAlignment="1" applyProtection="1">
      <alignment horizontal="left" vertical="center" shrinkToFit="1"/>
      <protection locked="0"/>
    </xf>
    <xf numFmtId="186" fontId="55" fillId="0" borderId="36" xfId="0" applyNumberFormat="1" applyFont="1" applyFill="1" applyBorder="1" applyAlignment="1" applyProtection="1">
      <alignment horizontal="center" vertical="center"/>
      <protection locked="0"/>
    </xf>
    <xf numFmtId="0" fontId="61" fillId="17" borderId="36" xfId="0" applyFont="1" applyFill="1" applyBorder="1" applyAlignment="1">
      <alignment horizontal="center" vertical="center" wrapText="1"/>
    </xf>
    <xf numFmtId="0" fontId="55" fillId="0" borderId="1"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5"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36" xfId="0" quotePrefix="1" applyFont="1" applyBorder="1" applyAlignment="1" applyProtection="1">
      <alignment horizontal="left" vertical="center"/>
      <protection locked="0"/>
    </xf>
    <xf numFmtId="0" fontId="55" fillId="12" borderId="17" xfId="0" applyFont="1" applyFill="1" applyBorder="1" applyAlignment="1">
      <alignment horizontal="center" vertical="center"/>
    </xf>
    <xf numFmtId="0" fontId="55" fillId="16" borderId="36" xfId="0" applyFont="1" applyFill="1" applyBorder="1" applyAlignment="1">
      <alignment vertical="center" wrapText="1"/>
    </xf>
    <xf numFmtId="0" fontId="55" fillId="17" borderId="36" xfId="0" applyFont="1" applyFill="1" applyBorder="1" applyAlignment="1">
      <alignment vertical="center"/>
    </xf>
    <xf numFmtId="183" fontId="55" fillId="0" borderId="144" xfId="0" applyNumberFormat="1" applyFont="1" applyBorder="1" applyAlignment="1" applyProtection="1">
      <alignment horizontal="center" vertical="center"/>
      <protection locked="0"/>
    </xf>
    <xf numFmtId="183" fontId="55" fillId="0" borderId="145" xfId="0" applyNumberFormat="1" applyFont="1" applyBorder="1" applyAlignment="1" applyProtection="1">
      <alignment horizontal="center" vertical="center"/>
      <protection locked="0"/>
    </xf>
    <xf numFmtId="183" fontId="55" fillId="0" borderId="8" xfId="0" applyNumberFormat="1" applyFont="1" applyBorder="1" applyAlignment="1" applyProtection="1">
      <alignment horizontal="center" vertical="center"/>
      <protection locked="0"/>
    </xf>
    <xf numFmtId="183" fontId="55" fillId="0" borderId="153" xfId="0" applyNumberFormat="1" applyFont="1" applyBorder="1" applyAlignment="1" applyProtection="1">
      <alignment horizontal="center" vertical="center"/>
      <protection locked="0"/>
    </xf>
    <xf numFmtId="49" fontId="55" fillId="0" borderId="8" xfId="0" applyNumberFormat="1" applyFont="1" applyBorder="1" applyAlignment="1" applyProtection="1">
      <alignment horizontal="center" vertical="center"/>
      <protection locked="0"/>
    </xf>
    <xf numFmtId="49" fontId="55" fillId="0" borderId="153" xfId="0" applyNumberFormat="1" applyFont="1" applyBorder="1" applyAlignment="1" applyProtection="1">
      <alignment horizontal="center" vertical="center"/>
      <protection locked="0"/>
    </xf>
    <xf numFmtId="182" fontId="55" fillId="0" borderId="145" xfId="0" applyNumberFormat="1" applyFont="1" applyBorder="1" applyAlignment="1" applyProtection="1">
      <alignment horizontal="center" vertical="center"/>
      <protection locked="0"/>
    </xf>
    <xf numFmtId="182" fontId="55" fillId="0" borderId="146" xfId="0" applyNumberFormat="1" applyFont="1" applyBorder="1" applyAlignment="1" applyProtection="1">
      <alignment horizontal="center" vertical="center"/>
      <protection locked="0"/>
    </xf>
    <xf numFmtId="182" fontId="55" fillId="0" borderId="154" xfId="0" applyNumberFormat="1" applyFont="1" applyBorder="1" applyAlignment="1" applyProtection="1">
      <alignment horizontal="center" vertical="center"/>
      <protection locked="0"/>
    </xf>
    <xf numFmtId="182" fontId="55" fillId="0" borderId="10" xfId="0" applyNumberFormat="1" applyFont="1" applyBorder="1" applyAlignment="1" applyProtection="1">
      <alignment horizontal="center" vertical="center"/>
      <protection locked="0"/>
    </xf>
    <xf numFmtId="49" fontId="55" fillId="0" borderId="145" xfId="0" applyNumberFormat="1" applyFont="1" applyBorder="1" applyAlignment="1" applyProtection="1">
      <alignment horizontal="center" vertical="center"/>
      <protection locked="0"/>
    </xf>
    <xf numFmtId="0" fontId="55" fillId="18" borderId="36" xfId="0" applyFont="1" applyFill="1" applyBorder="1" applyAlignment="1">
      <alignment horizontal="left" vertical="center" shrinkToFit="1"/>
    </xf>
    <xf numFmtId="0" fontId="55" fillId="0" borderId="8" xfId="0" quotePrefix="1" applyFont="1" applyBorder="1" applyAlignment="1" applyProtection="1">
      <alignment horizontal="left" vertical="center"/>
      <protection locked="0"/>
    </xf>
    <xf numFmtId="0" fontId="55" fillId="0" borderId="9" xfId="0" quotePrefix="1" applyFont="1" applyBorder="1" applyAlignment="1" applyProtection="1">
      <alignment horizontal="left" vertical="center"/>
      <protection locked="0"/>
    </xf>
    <xf numFmtId="0" fontId="55" fillId="0" borderId="10" xfId="0" quotePrefix="1" applyFont="1" applyBorder="1" applyAlignment="1" applyProtection="1">
      <alignment horizontal="left" vertical="center"/>
      <protection locked="0"/>
    </xf>
    <xf numFmtId="0" fontId="57" fillId="16" borderId="36" xfId="0" applyFont="1" applyFill="1" applyBorder="1" applyAlignment="1">
      <alignment horizontal="center" vertical="center" wrapText="1"/>
    </xf>
    <xf numFmtId="0" fontId="55" fillId="16" borderId="8" xfId="0" applyFont="1" applyFill="1" applyBorder="1" applyAlignment="1">
      <alignment horizontal="center" vertical="center" wrapText="1"/>
    </xf>
    <xf numFmtId="0" fontId="55" fillId="16" borderId="9" xfId="0" applyFont="1" applyFill="1" applyBorder="1" applyAlignment="1">
      <alignment horizontal="center" vertical="center" wrapText="1"/>
    </xf>
    <xf numFmtId="0" fontId="55" fillId="16" borderId="10" xfId="0" applyFont="1" applyFill="1" applyBorder="1" applyAlignment="1">
      <alignment horizontal="center" vertical="center" wrapText="1"/>
    </xf>
    <xf numFmtId="49" fontId="55" fillId="0" borderId="154" xfId="0" applyNumberFormat="1" applyFont="1" applyBorder="1" applyAlignment="1" applyProtection="1">
      <alignment horizontal="center" vertical="center"/>
      <protection locked="0"/>
    </xf>
    <xf numFmtId="49" fontId="55" fillId="0" borderId="10" xfId="0" applyNumberFormat="1" applyFont="1" applyBorder="1" applyAlignment="1" applyProtection="1">
      <alignment horizontal="center" vertical="center"/>
      <protection locked="0"/>
    </xf>
    <xf numFmtId="177" fontId="55" fillId="0" borderId="8" xfId="0" applyNumberFormat="1" applyFont="1" applyBorder="1" applyAlignment="1" applyProtection="1">
      <alignment vertical="center"/>
      <protection locked="0"/>
    </xf>
    <xf numFmtId="177" fontId="55" fillId="0" borderId="10" xfId="0" applyNumberFormat="1" applyFont="1" applyBorder="1" applyAlignment="1" applyProtection="1">
      <alignment vertical="center"/>
      <protection locked="0"/>
    </xf>
    <xf numFmtId="49" fontId="55" fillId="0" borderId="144" xfId="0" applyNumberFormat="1" applyFont="1" applyBorder="1" applyAlignment="1" applyProtection="1">
      <alignment horizontal="center" vertical="center"/>
      <protection locked="0"/>
    </xf>
    <xf numFmtId="49" fontId="55" fillId="0" borderId="146" xfId="0" applyNumberFormat="1" applyFont="1" applyBorder="1" applyAlignment="1" applyProtection="1">
      <alignment horizontal="center" vertical="center"/>
      <protection locked="0"/>
    </xf>
    <xf numFmtId="49" fontId="55" fillId="16" borderId="8" xfId="0" quotePrefix="1" applyNumberFormat="1" applyFont="1" applyFill="1" applyBorder="1" applyAlignment="1">
      <alignment horizontal="center" vertical="center"/>
    </xf>
    <xf numFmtId="49" fontId="55" fillId="16" borderId="9" xfId="0" quotePrefix="1" applyNumberFormat="1" applyFont="1" applyFill="1" applyBorder="1" applyAlignment="1">
      <alignment horizontal="center" vertical="center"/>
    </xf>
    <xf numFmtId="49" fontId="55" fillId="16" borderId="10" xfId="0" quotePrefix="1" applyNumberFormat="1" applyFont="1" applyFill="1" applyBorder="1" applyAlignment="1">
      <alignment horizontal="center" vertical="center"/>
    </xf>
    <xf numFmtId="0" fontId="55" fillId="23" borderId="36" xfId="0" applyFont="1" applyFill="1" applyBorder="1" applyAlignment="1">
      <alignment horizontal="center" vertical="center"/>
    </xf>
    <xf numFmtId="188" fontId="55" fillId="12" borderId="36" xfId="0" applyNumberFormat="1" applyFont="1" applyFill="1" applyBorder="1" applyAlignment="1">
      <alignment vertical="center"/>
    </xf>
    <xf numFmtId="181" fontId="55" fillId="0" borderId="36" xfId="0" applyNumberFormat="1" applyFont="1" applyBorder="1" applyAlignment="1" applyProtection="1">
      <alignment vertical="center"/>
      <protection locked="0"/>
    </xf>
    <xf numFmtId="0" fontId="55" fillId="12" borderId="36" xfId="0" applyNumberFormat="1" applyFont="1" applyFill="1" applyBorder="1" applyAlignment="1">
      <alignment horizontal="right" vertical="center"/>
    </xf>
    <xf numFmtId="180" fontId="55" fillId="0" borderId="36" xfId="0" applyNumberFormat="1" applyFont="1" applyBorder="1" applyAlignment="1" applyProtection="1">
      <alignment vertical="center"/>
      <protection locked="0"/>
    </xf>
    <xf numFmtId="187" fontId="55" fillId="0" borderId="36" xfId="0" applyNumberFormat="1" applyFont="1" applyBorder="1" applyAlignment="1" applyProtection="1">
      <alignment vertical="center" shrinkToFit="1"/>
      <protection locked="0"/>
    </xf>
    <xf numFmtId="0" fontId="55" fillId="16" borderId="8" xfId="0" applyFont="1" applyFill="1" applyBorder="1" applyAlignment="1">
      <alignment vertical="center"/>
    </xf>
    <xf numFmtId="0" fontId="55" fillId="16" borderId="10" xfId="0" applyFont="1" applyFill="1" applyBorder="1" applyAlignment="1">
      <alignment vertical="center"/>
    </xf>
    <xf numFmtId="0" fontId="55" fillId="16" borderId="8" xfId="0" applyFont="1" applyFill="1" applyBorder="1" applyAlignment="1">
      <alignment vertical="center" shrinkToFit="1"/>
    </xf>
    <xf numFmtId="0" fontId="55" fillId="16" borderId="10" xfId="0" applyFont="1" applyFill="1" applyBorder="1" applyAlignment="1">
      <alignment vertical="center" shrinkToFit="1"/>
    </xf>
    <xf numFmtId="0" fontId="56" fillId="16" borderId="1" xfId="0" applyFont="1" applyFill="1" applyBorder="1" applyAlignment="1">
      <alignment horizontal="center" vertical="center" wrapText="1"/>
    </xf>
    <xf numFmtId="0" fontId="56" fillId="16" borderId="3" xfId="0" applyFont="1" applyFill="1" applyBorder="1" applyAlignment="1">
      <alignment horizontal="center" vertical="center" wrapText="1"/>
    </xf>
    <xf numFmtId="0" fontId="56" fillId="16" borderId="5" xfId="0" applyFont="1" applyFill="1" applyBorder="1" applyAlignment="1">
      <alignment horizontal="center" vertical="center" wrapText="1"/>
    </xf>
    <xf numFmtId="0" fontId="56" fillId="16" borderId="7" xfId="0" applyFont="1" applyFill="1" applyBorder="1" applyAlignment="1">
      <alignment horizontal="center" vertical="center" wrapText="1"/>
    </xf>
    <xf numFmtId="49" fontId="55" fillId="0" borderId="8" xfId="0" applyNumberFormat="1" applyFont="1" applyFill="1" applyBorder="1" applyAlignment="1" applyProtection="1">
      <alignment vertical="center" shrinkToFit="1"/>
      <protection locked="0"/>
    </xf>
    <xf numFmtId="49" fontId="55" fillId="0" borderId="9" xfId="0" applyNumberFormat="1" applyFont="1" applyFill="1" applyBorder="1" applyAlignment="1" applyProtection="1">
      <alignment vertical="center" shrinkToFit="1"/>
      <protection locked="0"/>
    </xf>
    <xf numFmtId="49" fontId="55" fillId="0" borderId="10" xfId="0" applyNumberFormat="1" applyFont="1" applyFill="1" applyBorder="1" applyAlignment="1" applyProtection="1">
      <alignment vertical="center" shrinkToFit="1"/>
      <protection locked="0"/>
    </xf>
    <xf numFmtId="177" fontId="55" fillId="0" borderId="36" xfId="0" applyNumberFormat="1" applyFont="1" applyBorder="1" applyAlignment="1" applyProtection="1">
      <alignment vertical="center"/>
      <protection locked="0"/>
    </xf>
    <xf numFmtId="181" fontId="55" fillId="12" borderId="36" xfId="0" applyNumberFormat="1" applyFont="1" applyFill="1" applyBorder="1" applyAlignment="1">
      <alignment vertical="center"/>
    </xf>
    <xf numFmtId="0" fontId="55" fillId="16" borderId="36" xfId="0" applyFont="1" applyFill="1" applyBorder="1" applyAlignment="1">
      <alignment horizontal="center" vertical="center" wrapText="1"/>
    </xf>
    <xf numFmtId="0" fontId="57" fillId="16" borderId="36" xfId="0" applyFont="1" applyFill="1" applyBorder="1" applyAlignment="1">
      <alignment vertical="center" wrapText="1"/>
    </xf>
    <xf numFmtId="49" fontId="55" fillId="0" borderId="36" xfId="0" quotePrefix="1" applyNumberFormat="1" applyFont="1" applyBorder="1" applyAlignment="1" applyProtection="1">
      <alignment vertical="center"/>
      <protection locked="0"/>
    </xf>
    <xf numFmtId="0" fontId="61" fillId="17" borderId="4" xfId="0" applyFont="1" applyFill="1" applyBorder="1" applyAlignment="1">
      <alignment horizontal="center" vertical="center" shrinkToFit="1"/>
    </xf>
    <xf numFmtId="0" fontId="61" fillId="17" borderId="0" xfId="0" applyFont="1" applyFill="1" applyBorder="1" applyAlignment="1">
      <alignment horizontal="center" vertical="center" shrinkToFit="1"/>
    </xf>
    <xf numFmtId="177" fontId="55" fillId="17" borderId="36" xfId="0" applyNumberFormat="1" applyFont="1" applyFill="1" applyBorder="1" applyAlignment="1">
      <alignment vertical="center"/>
    </xf>
    <xf numFmtId="0" fontId="55" fillId="12" borderId="8" xfId="0" applyFont="1" applyFill="1" applyBorder="1" applyAlignment="1">
      <alignment horizontal="center" vertical="center" shrinkToFit="1"/>
    </xf>
    <xf numFmtId="0" fontId="55" fillId="12" borderId="9" xfId="0" applyFont="1" applyFill="1" applyBorder="1" applyAlignment="1">
      <alignment horizontal="center" vertical="center" shrinkToFit="1"/>
    </xf>
    <xf numFmtId="0" fontId="55" fillId="12" borderId="10" xfId="0" applyFont="1" applyFill="1" applyBorder="1" applyAlignment="1">
      <alignment horizontal="center" vertical="center" shrinkToFit="1"/>
    </xf>
    <xf numFmtId="177" fontId="55" fillId="12" borderId="36" xfId="0" applyNumberFormat="1" applyFont="1" applyFill="1" applyBorder="1" applyAlignment="1">
      <alignment vertical="center"/>
    </xf>
    <xf numFmtId="185" fontId="55" fillId="23" borderId="8" xfId="0" applyNumberFormat="1" applyFont="1" applyFill="1" applyBorder="1" applyAlignment="1" applyProtection="1">
      <alignment horizontal="left" vertical="center"/>
      <protection locked="0"/>
    </xf>
    <xf numFmtId="185" fontId="55" fillId="23" borderId="10" xfId="0" applyNumberFormat="1" applyFont="1" applyFill="1" applyBorder="1" applyAlignment="1" applyProtection="1">
      <alignment horizontal="left" vertical="center"/>
      <protection locked="0"/>
    </xf>
    <xf numFmtId="0" fontId="55" fillId="18" borderId="36" xfId="0" applyFont="1" applyFill="1" applyBorder="1" applyAlignment="1">
      <alignment vertical="center" shrinkToFit="1"/>
    </xf>
    <xf numFmtId="0" fontId="55" fillId="0" borderId="36" xfId="0" applyFont="1" applyBorder="1" applyAlignment="1">
      <alignment horizontal="center" vertical="center" textRotation="255"/>
    </xf>
    <xf numFmtId="188" fontId="55" fillId="23" borderId="36" xfId="0" applyNumberFormat="1" applyFont="1" applyFill="1" applyBorder="1" applyAlignment="1" applyProtection="1">
      <alignment vertical="center"/>
      <protection locked="0"/>
    </xf>
    <xf numFmtId="0" fontId="55" fillId="18" borderId="17" xfId="0" applyFont="1" applyFill="1" applyBorder="1" applyAlignment="1">
      <alignment vertical="center" shrinkToFit="1"/>
    </xf>
    <xf numFmtId="181" fontId="55" fillId="16" borderId="8" xfId="0" applyNumberFormat="1" applyFont="1" applyFill="1" applyBorder="1" applyAlignment="1">
      <alignment horizontal="center" vertical="center"/>
    </xf>
    <xf numFmtId="181" fontId="55" fillId="16" borderId="9" xfId="0" applyNumberFormat="1" applyFont="1" applyFill="1" applyBorder="1" applyAlignment="1">
      <alignment horizontal="center" vertical="center"/>
    </xf>
    <xf numFmtId="181" fontId="55" fillId="16" borderId="10" xfId="0" applyNumberFormat="1" applyFont="1" applyFill="1" applyBorder="1" applyAlignment="1">
      <alignment horizontal="center" vertical="center"/>
    </xf>
    <xf numFmtId="0" fontId="55" fillId="0" borderId="36" xfId="0" applyFont="1" applyBorder="1" applyAlignment="1">
      <alignment vertical="center"/>
    </xf>
    <xf numFmtId="0" fontId="55" fillId="0" borderId="17" xfId="0" applyFont="1" applyBorder="1" applyAlignment="1">
      <alignment horizontal="center" vertical="center" wrapText="1"/>
    </xf>
    <xf numFmtId="49" fontId="59" fillId="0" borderId="20" xfId="0" applyNumberFormat="1" applyFont="1" applyFill="1" applyBorder="1" applyAlignment="1">
      <alignment horizontal="center" vertical="center"/>
    </xf>
    <xf numFmtId="0" fontId="55" fillId="0" borderId="0" xfId="0" applyFont="1" applyBorder="1" applyAlignment="1">
      <alignment vertical="center"/>
    </xf>
    <xf numFmtId="0" fontId="55" fillId="0" borderId="23" xfId="0" applyFont="1" applyBorder="1" applyAlignment="1">
      <alignment vertical="center"/>
    </xf>
    <xf numFmtId="0" fontId="55" fillId="0" borderId="6" xfId="0" applyFont="1" applyBorder="1" applyAlignment="1">
      <alignment vertical="center"/>
    </xf>
    <xf numFmtId="0" fontId="55" fillId="0" borderId="7" xfId="0" applyFont="1" applyBorder="1" applyAlignment="1">
      <alignment vertical="center"/>
    </xf>
    <xf numFmtId="0" fontId="55" fillId="0" borderId="17" xfId="0" applyFont="1" applyFill="1" applyBorder="1" applyAlignment="1">
      <alignment vertical="center" wrapText="1"/>
    </xf>
    <xf numFmtId="186" fontId="55" fillId="23" borderId="17" xfId="0" applyNumberFormat="1" applyFont="1" applyFill="1" applyBorder="1" applyAlignment="1" applyProtection="1">
      <alignment horizontal="center" vertical="center"/>
      <protection locked="0"/>
    </xf>
    <xf numFmtId="186" fontId="55" fillId="12" borderId="8" xfId="0" applyNumberFormat="1" applyFont="1" applyFill="1" applyBorder="1" applyAlignment="1" applyProtection="1">
      <alignment horizontal="center" vertical="center"/>
    </xf>
    <xf numFmtId="186" fontId="55" fillId="12" borderId="9" xfId="0" applyNumberFormat="1" applyFont="1" applyFill="1" applyBorder="1" applyAlignment="1" applyProtection="1">
      <alignment horizontal="center" vertical="center"/>
    </xf>
    <xf numFmtId="186" fontId="55" fillId="12" borderId="10" xfId="0" applyNumberFormat="1" applyFont="1" applyFill="1" applyBorder="1" applyAlignment="1" applyProtection="1">
      <alignment horizontal="center" vertical="center"/>
    </xf>
    <xf numFmtId="186" fontId="55" fillId="23" borderId="36" xfId="0" applyNumberFormat="1" applyFont="1" applyFill="1" applyBorder="1" applyAlignment="1" applyProtection="1">
      <alignment horizontal="center" vertical="center"/>
      <protection locked="0"/>
    </xf>
    <xf numFmtId="186" fontId="55" fillId="12" borderId="36" xfId="0" applyNumberFormat="1" applyFont="1" applyFill="1" applyBorder="1" applyAlignment="1" applyProtection="1">
      <alignment horizontal="center" vertical="center"/>
    </xf>
    <xf numFmtId="22" fontId="61" fillId="0" borderId="36" xfId="0" applyNumberFormat="1" applyFont="1" applyBorder="1" applyAlignment="1">
      <alignment horizontal="center" vertical="center"/>
    </xf>
    <xf numFmtId="184" fontId="55" fillId="23" borderId="36" xfId="0" quotePrefix="1" applyNumberFormat="1" applyFont="1" applyFill="1" applyBorder="1" applyAlignment="1" applyProtection="1">
      <alignment horizontal="center" vertical="center"/>
      <protection locked="0"/>
    </xf>
    <xf numFmtId="0" fontId="55" fillId="0" borderId="2"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17" xfId="0" applyFont="1" applyBorder="1" applyAlignment="1">
      <alignment vertical="center"/>
    </xf>
    <xf numFmtId="181" fontId="55" fillId="16" borderId="36" xfId="0" applyNumberFormat="1" applyFont="1" applyFill="1" applyBorder="1" applyAlignment="1">
      <alignment horizontal="center" vertical="center"/>
    </xf>
    <xf numFmtId="0" fontId="55" fillId="16" borderId="17" xfId="0" applyFont="1" applyFill="1" applyBorder="1" applyAlignment="1">
      <alignment vertical="center"/>
    </xf>
    <xf numFmtId="0" fontId="55" fillId="23" borderId="8" xfId="0" applyFont="1" applyFill="1" applyBorder="1" applyAlignment="1" applyProtection="1">
      <alignment vertical="center"/>
      <protection locked="0"/>
    </xf>
    <xf numFmtId="0" fontId="55" fillId="23" borderId="10" xfId="0" applyFont="1" applyFill="1" applyBorder="1" applyAlignment="1" applyProtection="1">
      <alignment vertical="center"/>
      <protection locked="0"/>
    </xf>
    <xf numFmtId="0" fontId="55" fillId="16" borderId="36" xfId="0" applyFont="1" applyFill="1" applyBorder="1" applyAlignment="1">
      <alignment vertical="center" shrinkToFit="1"/>
    </xf>
    <xf numFmtId="0" fontId="55" fillId="16" borderId="17" xfId="0" applyFont="1" applyFill="1" applyBorder="1" applyAlignment="1">
      <alignment horizontal="left" vertical="top" wrapText="1"/>
    </xf>
    <xf numFmtId="0" fontId="55" fillId="22" borderId="36" xfId="0" applyFont="1" applyFill="1" applyBorder="1" applyAlignment="1" applyProtection="1">
      <alignment horizontal="center" vertical="center"/>
      <protection locked="0"/>
    </xf>
    <xf numFmtId="0" fontId="55" fillId="22" borderId="24" xfId="0" applyFont="1" applyFill="1" applyBorder="1" applyAlignment="1" applyProtection="1">
      <alignment horizontal="center" vertical="center"/>
      <protection locked="0"/>
    </xf>
    <xf numFmtId="0" fontId="55" fillId="0" borderId="36" xfId="0" applyFont="1" applyBorder="1" applyAlignment="1">
      <alignment horizontal="center" vertical="center" textRotation="255" wrapText="1" shrinkToFit="1"/>
    </xf>
    <xf numFmtId="0" fontId="56" fillId="0" borderId="36" xfId="0" applyFont="1" applyBorder="1" applyAlignment="1">
      <alignment horizontal="center" vertical="center" wrapText="1"/>
    </xf>
    <xf numFmtId="0" fontId="55" fillId="0" borderId="36" xfId="0" applyFont="1" applyBorder="1" applyAlignment="1">
      <alignment horizontal="left" vertical="center" wrapText="1"/>
    </xf>
    <xf numFmtId="0" fontId="55" fillId="22" borderId="17" xfId="0" applyFont="1" applyFill="1" applyBorder="1" applyAlignment="1" applyProtection="1">
      <alignment horizontal="center" vertical="center"/>
      <protection locked="0"/>
    </xf>
    <xf numFmtId="0" fontId="55" fillId="12" borderId="1" xfId="0" applyFont="1" applyFill="1" applyBorder="1" applyAlignment="1">
      <alignment horizontal="center" vertical="center"/>
    </xf>
    <xf numFmtId="0" fontId="55" fillId="12" borderId="3" xfId="0" applyFont="1" applyFill="1" applyBorder="1" applyAlignment="1">
      <alignment horizontal="center" vertical="center"/>
    </xf>
    <xf numFmtId="0" fontId="55" fillId="12" borderId="4" xfId="0" applyFont="1" applyFill="1" applyBorder="1" applyAlignment="1">
      <alignment horizontal="center" vertical="center"/>
    </xf>
    <xf numFmtId="0" fontId="55" fillId="12" borderId="23" xfId="0" applyFont="1" applyFill="1" applyBorder="1" applyAlignment="1">
      <alignment horizontal="center" vertical="center"/>
    </xf>
    <xf numFmtId="0" fontId="55" fillId="12" borderId="5" xfId="0" applyFont="1" applyFill="1" applyBorder="1" applyAlignment="1">
      <alignment horizontal="center" vertical="center"/>
    </xf>
    <xf numFmtId="0" fontId="55" fillId="12" borderId="7" xfId="0" applyFont="1" applyFill="1" applyBorder="1" applyAlignment="1">
      <alignment horizontal="center" vertical="center"/>
    </xf>
    <xf numFmtId="182" fontId="58" fillId="23" borderId="173" xfId="0" applyNumberFormat="1" applyFont="1" applyFill="1" applyBorder="1" applyAlignment="1" applyProtection="1">
      <alignment horizontal="center" vertical="center"/>
      <protection locked="0"/>
    </xf>
    <xf numFmtId="182" fontId="58" fillId="23" borderId="3" xfId="0" applyNumberFormat="1" applyFont="1" applyFill="1" applyBorder="1" applyAlignment="1" applyProtection="1">
      <alignment horizontal="center" vertical="center"/>
      <protection locked="0"/>
    </xf>
    <xf numFmtId="182" fontId="58" fillId="23" borderId="174" xfId="0" applyNumberFormat="1" applyFont="1" applyFill="1" applyBorder="1" applyAlignment="1" applyProtection="1">
      <alignment horizontal="center" vertical="center"/>
      <protection locked="0"/>
    </xf>
    <xf numFmtId="182" fontId="58" fillId="23" borderId="7" xfId="0" applyNumberFormat="1" applyFont="1" applyFill="1" applyBorder="1" applyAlignment="1" applyProtection="1">
      <alignment horizontal="center" vertical="center"/>
      <protection locked="0"/>
    </xf>
    <xf numFmtId="0" fontId="55" fillId="16" borderId="10" xfId="0" applyFont="1" applyFill="1" applyBorder="1" applyAlignment="1">
      <alignment horizontal="center" vertical="center"/>
    </xf>
    <xf numFmtId="0" fontId="55" fillId="0" borderId="4" xfId="0" applyFont="1" applyBorder="1" applyAlignment="1">
      <alignment horizontal="left" vertical="top" wrapText="1"/>
    </xf>
    <xf numFmtId="0" fontId="55" fillId="0" borderId="0" xfId="0" applyFont="1" applyBorder="1" applyAlignment="1">
      <alignment horizontal="left" vertical="top" wrapText="1"/>
    </xf>
    <xf numFmtId="0" fontId="62" fillId="19" borderId="2" xfId="0" applyFont="1" applyFill="1" applyBorder="1" applyAlignment="1">
      <alignment horizontal="center" vertical="center" wrapText="1"/>
    </xf>
    <xf numFmtId="0" fontId="62" fillId="19" borderId="0" xfId="0" applyFont="1" applyFill="1" applyBorder="1" applyAlignment="1">
      <alignment horizontal="center" vertical="center" wrapText="1"/>
    </xf>
    <xf numFmtId="180" fontId="55" fillId="23" borderId="1" xfId="0" applyNumberFormat="1" applyFont="1" applyFill="1" applyBorder="1" applyAlignment="1" applyProtection="1">
      <alignment horizontal="center" vertical="center" shrinkToFit="1"/>
      <protection locked="0"/>
    </xf>
    <xf numFmtId="180" fontId="55" fillId="23" borderId="3" xfId="0" applyNumberFormat="1" applyFont="1" applyFill="1" applyBorder="1" applyAlignment="1" applyProtection="1">
      <alignment horizontal="center" vertical="center" shrinkToFit="1"/>
      <protection locked="0"/>
    </xf>
    <xf numFmtId="180" fontId="55" fillId="23" borderId="5" xfId="0" applyNumberFormat="1" applyFont="1" applyFill="1" applyBorder="1" applyAlignment="1" applyProtection="1">
      <alignment horizontal="center" vertical="center" shrinkToFit="1"/>
      <protection locked="0"/>
    </xf>
    <xf numFmtId="180" fontId="55" fillId="23" borderId="7" xfId="0" applyNumberFormat="1" applyFont="1" applyFill="1" applyBorder="1" applyAlignment="1" applyProtection="1">
      <alignment horizontal="center" vertical="center" shrinkToFit="1"/>
      <protection locked="0"/>
    </xf>
    <xf numFmtId="181" fontId="55" fillId="26" borderId="36" xfId="0" applyNumberFormat="1" applyFont="1" applyFill="1" applyBorder="1" applyAlignment="1">
      <alignment vertical="center"/>
    </xf>
    <xf numFmtId="0" fontId="55" fillId="26" borderId="36" xfId="0" applyFont="1" applyFill="1" applyBorder="1" applyAlignment="1">
      <alignment vertical="center"/>
    </xf>
    <xf numFmtId="0" fontId="55" fillId="0" borderId="9" xfId="0" applyFont="1" applyBorder="1" applyAlignment="1">
      <alignment horizontal="center" vertical="center"/>
    </xf>
    <xf numFmtId="186" fontId="55" fillId="0" borderId="36" xfId="0" applyNumberFormat="1" applyFont="1" applyBorder="1" applyAlignment="1" applyProtection="1">
      <alignment horizontal="center" vertical="center" shrinkToFit="1"/>
      <protection locked="0"/>
    </xf>
    <xf numFmtId="0" fontId="61" fillId="0" borderId="1" xfId="0" applyFont="1" applyFill="1" applyBorder="1" applyAlignment="1">
      <alignment horizontal="center" vertical="center"/>
    </xf>
    <xf numFmtId="0" fontId="61" fillId="0" borderId="3" xfId="0" applyFont="1" applyFill="1" applyBorder="1" applyAlignment="1">
      <alignment horizontal="center" vertical="center"/>
    </xf>
    <xf numFmtId="0" fontId="61" fillId="0" borderId="5" xfId="0" applyFont="1" applyFill="1" applyBorder="1" applyAlignment="1">
      <alignment horizontal="center" vertical="center"/>
    </xf>
    <xf numFmtId="0" fontId="61" fillId="0" borderId="7" xfId="0" applyFont="1" applyFill="1" applyBorder="1" applyAlignment="1">
      <alignment horizontal="center" vertical="center"/>
    </xf>
    <xf numFmtId="0" fontId="55" fillId="12" borderId="1" xfId="0" applyFont="1" applyFill="1" applyBorder="1" applyAlignment="1">
      <alignment horizontal="center" vertical="center" shrinkToFit="1"/>
    </xf>
    <xf numFmtId="0" fontId="55" fillId="12" borderId="2" xfId="0" applyFont="1" applyFill="1" applyBorder="1" applyAlignment="1">
      <alignment horizontal="center" vertical="center" shrinkToFit="1"/>
    </xf>
    <xf numFmtId="0" fontId="55" fillId="12" borderId="3" xfId="0" applyFont="1" applyFill="1" applyBorder="1" applyAlignment="1">
      <alignment horizontal="center" vertical="center" shrinkToFit="1"/>
    </xf>
    <xf numFmtId="0" fontId="55" fillId="12" borderId="5" xfId="0" applyFont="1" applyFill="1" applyBorder="1" applyAlignment="1">
      <alignment horizontal="center" vertical="center" shrinkToFit="1"/>
    </xf>
    <xf numFmtId="0" fontId="55" fillId="12" borderId="6" xfId="0" applyFont="1" applyFill="1" applyBorder="1" applyAlignment="1">
      <alignment horizontal="center" vertical="center" shrinkToFit="1"/>
    </xf>
    <xf numFmtId="0" fontId="55" fillId="12" borderId="7" xfId="0" applyFont="1" applyFill="1" applyBorder="1" applyAlignment="1">
      <alignment horizontal="center" vertical="center" shrinkToFit="1"/>
    </xf>
    <xf numFmtId="0" fontId="16" fillId="0" borderId="137" xfId="0" applyFont="1" applyFill="1" applyBorder="1" applyAlignment="1" applyProtection="1">
      <alignment horizontal="center" vertical="center"/>
    </xf>
    <xf numFmtId="0" fontId="16" fillId="0" borderId="136" xfId="0" applyFont="1" applyFill="1" applyBorder="1" applyAlignment="1" applyProtection="1">
      <alignment horizontal="center" vertical="center"/>
    </xf>
    <xf numFmtId="0" fontId="16" fillId="0" borderId="36" xfId="0" applyFont="1" applyBorder="1" applyAlignment="1" applyProtection="1">
      <alignment horizontal="center" vertical="center"/>
    </xf>
    <xf numFmtId="0" fontId="77" fillId="0" borderId="1" xfId="0" applyFont="1" applyBorder="1" applyAlignment="1" applyProtection="1">
      <alignment horizontal="center" vertical="center"/>
    </xf>
    <xf numFmtId="0" fontId="77" fillId="0" borderId="3" xfId="0" applyFont="1" applyBorder="1" applyAlignment="1" applyProtection="1">
      <alignment horizontal="center" vertical="center"/>
    </xf>
    <xf numFmtId="0" fontId="77" fillId="0" borderId="5" xfId="0" applyFont="1" applyBorder="1" applyAlignment="1" applyProtection="1">
      <alignment horizontal="center" vertical="center"/>
    </xf>
    <xf numFmtId="0" fontId="77" fillId="0" borderId="7" xfId="0" applyFont="1" applyBorder="1" applyAlignment="1" applyProtection="1">
      <alignment horizontal="center" vertical="center"/>
    </xf>
    <xf numFmtId="0" fontId="22" fillId="1" borderId="6" xfId="0" applyFont="1" applyFill="1" applyBorder="1" applyAlignment="1" applyProtection="1">
      <alignment horizontal="center"/>
    </xf>
    <xf numFmtId="0" fontId="15" fillId="0" borderId="1" xfId="0" applyFont="1" applyBorder="1" applyAlignment="1" applyProtection="1">
      <alignment horizontal="center" wrapText="1"/>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9" xfId="0" applyFont="1" applyFill="1" applyBorder="1" applyAlignment="1" applyProtection="1">
      <alignment horizontal="center" vertical="center"/>
    </xf>
    <xf numFmtId="176" fontId="35" fillId="0" borderId="9" xfId="0" applyNumberFormat="1"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25" fillId="0" borderId="36" xfId="2" applyFont="1" applyBorder="1" applyAlignment="1" applyProtection="1">
      <alignment vertical="center" wrapText="1" shrinkToFit="1"/>
    </xf>
    <xf numFmtId="0" fontId="25" fillId="0" borderId="8" xfId="0" applyFont="1" applyBorder="1" applyAlignment="1" applyProtection="1">
      <alignment vertical="center" shrinkToFit="1"/>
    </xf>
    <xf numFmtId="0" fontId="25" fillId="0" borderId="9" xfId="0" applyFont="1" applyBorder="1" applyAlignment="1" applyProtection="1">
      <alignment vertical="center" shrinkToFit="1"/>
    </xf>
    <xf numFmtId="0" fontId="25" fillId="0" borderId="10" xfId="0" applyFont="1" applyBorder="1" applyAlignment="1" applyProtection="1">
      <alignment vertical="center" shrinkToFit="1"/>
    </xf>
    <xf numFmtId="0" fontId="15" fillId="0" borderId="36" xfId="0" applyFont="1" applyBorder="1" applyAlignment="1" applyProtection="1">
      <alignment horizontal="center" vertical="center"/>
    </xf>
    <xf numFmtId="0" fontId="25" fillId="0" borderId="36" xfId="0" applyFont="1" applyBorder="1" applyAlignment="1" applyProtection="1">
      <alignment horizontal="center" vertical="center"/>
    </xf>
    <xf numFmtId="0" fontId="25" fillId="0" borderId="36" xfId="0" applyFont="1" applyBorder="1" applyAlignment="1" applyProtection="1">
      <alignment horizontal="center" vertical="center" shrinkToFit="1"/>
    </xf>
    <xf numFmtId="0" fontId="25" fillId="0" borderId="36" xfId="0" applyFont="1" applyFill="1" applyBorder="1" applyAlignment="1" applyProtection="1">
      <alignment horizontal="center" vertical="center" shrinkToFit="1"/>
    </xf>
    <xf numFmtId="0" fontId="25" fillId="0" borderId="36" xfId="0" applyFont="1" applyBorder="1" applyAlignment="1" applyProtection="1">
      <alignment horizontal="center" vertical="center" wrapText="1"/>
    </xf>
    <xf numFmtId="0" fontId="21" fillId="7" borderId="79" xfId="0" applyFont="1" applyFill="1" applyBorder="1" applyAlignment="1" applyProtection="1">
      <alignment horizontal="center" vertical="center" wrapText="1"/>
    </xf>
    <xf numFmtId="0" fontId="21" fillId="7" borderId="53" xfId="0" applyFont="1" applyFill="1" applyBorder="1" applyAlignment="1" applyProtection="1">
      <alignment horizontal="center" vertical="center" wrapText="1"/>
    </xf>
    <xf numFmtId="0" fontId="21" fillId="7" borderId="52" xfId="0" applyFont="1" applyFill="1" applyBorder="1" applyAlignment="1" applyProtection="1">
      <alignment horizontal="center" vertical="center" wrapText="1"/>
    </xf>
    <xf numFmtId="0" fontId="15" fillId="4" borderId="64" xfId="0" applyFont="1" applyFill="1" applyBorder="1" applyAlignment="1" applyProtection="1">
      <alignment horizontal="center" vertical="center" wrapText="1" shrinkToFit="1"/>
    </xf>
    <xf numFmtId="0" fontId="16" fillId="6" borderId="50" xfId="0" applyFont="1" applyFill="1" applyBorder="1" applyAlignment="1" applyProtection="1">
      <alignment horizontal="center" vertical="center" justifyLastLine="1"/>
    </xf>
    <xf numFmtId="0" fontId="16" fillId="6" borderId="62" xfId="0" applyFont="1" applyFill="1" applyBorder="1" applyAlignment="1" applyProtection="1">
      <alignment horizontal="center" vertical="center" justifyLastLine="1"/>
    </xf>
    <xf numFmtId="0" fontId="16" fillId="6" borderId="51" xfId="0" applyFont="1" applyFill="1" applyBorder="1" applyAlignment="1" applyProtection="1">
      <alignment horizontal="center" vertical="center" justifyLastLine="1"/>
    </xf>
    <xf numFmtId="0" fontId="16" fillId="0" borderId="36" xfId="0" applyFont="1" applyBorder="1" applyAlignment="1" applyProtection="1">
      <alignment horizontal="center" vertical="center" shrinkToFit="1"/>
    </xf>
    <xf numFmtId="0" fontId="0" fillId="0" borderId="5" xfId="0" applyFont="1" applyFill="1" applyBorder="1" applyAlignment="1" applyProtection="1">
      <alignment horizontal="right" vertical="center" shrinkToFit="1"/>
    </xf>
    <xf numFmtId="0" fontId="0" fillId="0" borderId="6" xfId="0" applyFont="1" applyFill="1" applyBorder="1" applyAlignment="1" applyProtection="1">
      <alignment horizontal="right" vertical="center" shrinkToFit="1"/>
    </xf>
    <xf numFmtId="0" fontId="0" fillId="0" borderId="7" xfId="0" applyFont="1" applyFill="1" applyBorder="1" applyAlignment="1" applyProtection="1">
      <alignment horizontal="right" vertical="center" shrinkToFit="1"/>
    </xf>
    <xf numFmtId="176" fontId="28" fillId="1" borderId="8" xfId="0" applyNumberFormat="1" applyFont="1" applyFill="1" applyBorder="1" applyAlignment="1" applyProtection="1">
      <alignment horizontal="center" vertical="center"/>
    </xf>
    <xf numFmtId="176" fontId="28" fillId="1" borderId="9"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176" fontId="28" fillId="0" borderId="8" xfId="0" applyNumberFormat="1" applyFont="1" applyFill="1" applyBorder="1" applyAlignment="1" applyProtection="1">
      <alignment horizontal="center" vertical="center"/>
    </xf>
    <xf numFmtId="176" fontId="28" fillId="0" borderId="9"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76" fontId="28" fillId="0" borderId="9" xfId="0" applyNumberFormat="1" applyFont="1" applyBorder="1" applyAlignment="1" applyProtection="1">
      <alignment horizontal="center" vertical="center"/>
    </xf>
    <xf numFmtId="176" fontId="34" fillId="0" borderId="9" xfId="0" applyNumberFormat="1" applyFont="1" applyBorder="1" applyAlignment="1" applyProtection="1">
      <alignment horizontal="center" vertical="center"/>
    </xf>
    <xf numFmtId="0" fontId="15" fillId="0" borderId="8" xfId="0" applyFont="1" applyBorder="1" applyAlignment="1" applyProtection="1">
      <alignment horizontal="distributed" vertical="center"/>
    </xf>
    <xf numFmtId="0" fontId="15" fillId="0" borderId="9" xfId="0" applyFont="1" applyBorder="1" applyAlignment="1" applyProtection="1">
      <alignment horizontal="distributed" vertical="center"/>
    </xf>
    <xf numFmtId="0" fontId="15" fillId="0" borderId="71" xfId="0" applyFont="1" applyBorder="1" applyAlignment="1" applyProtection="1">
      <alignment horizontal="distributed" vertical="center"/>
    </xf>
    <xf numFmtId="0" fontId="21" fillId="0" borderId="80" xfId="0" applyFont="1" applyFill="1" applyBorder="1" applyAlignment="1" applyProtection="1">
      <alignment horizontal="distributed" vertical="center"/>
    </xf>
    <xf numFmtId="0" fontId="21" fillId="0" borderId="71" xfId="0" applyFont="1" applyFill="1" applyBorder="1" applyAlignment="1" applyProtection="1">
      <alignment horizontal="distributed" vertical="center"/>
    </xf>
    <xf numFmtId="0" fontId="26" fillId="0" borderId="36"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49" fontId="37" fillId="0" borderId="1" xfId="0" applyNumberFormat="1" applyFont="1" applyFill="1" applyBorder="1" applyAlignment="1" applyProtection="1">
      <alignment horizontal="center" vertical="center"/>
    </xf>
    <xf numFmtId="49" fontId="37" fillId="0" borderId="3" xfId="0" applyNumberFormat="1" applyFont="1" applyFill="1" applyBorder="1" applyAlignment="1" applyProtection="1">
      <alignment horizontal="center" vertical="center"/>
    </xf>
    <xf numFmtId="49" fontId="37" fillId="0" borderId="5" xfId="0" applyNumberFormat="1" applyFont="1" applyFill="1" applyBorder="1" applyAlignment="1" applyProtection="1">
      <alignment horizontal="center" vertical="center"/>
    </xf>
    <xf numFmtId="49" fontId="37" fillId="0" borderId="7"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5" fillId="0" borderId="36" xfId="0" applyFont="1" applyBorder="1" applyAlignment="1" applyProtection="1">
      <alignment vertical="center" shrinkToFit="1"/>
    </xf>
    <xf numFmtId="0" fontId="21" fillId="0" borderId="99" xfId="0" applyFont="1" applyFill="1" applyBorder="1" applyAlignment="1" applyProtection="1">
      <alignment horizontal="distributed" vertical="center"/>
    </xf>
    <xf numFmtId="0" fontId="21" fillId="0" borderId="100" xfId="0" applyFont="1" applyFill="1" applyBorder="1" applyAlignment="1" applyProtection="1">
      <alignment horizontal="distributed"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25" fillId="0" borderId="8" xfId="2" applyFont="1" applyBorder="1" applyAlignment="1" applyProtection="1">
      <alignment vertical="center" shrinkToFit="1"/>
    </xf>
    <xf numFmtId="0" fontId="25" fillId="0" borderId="9" xfId="2" applyFont="1" applyBorder="1" applyAlignment="1" applyProtection="1">
      <alignment vertical="center" shrinkToFit="1"/>
    </xf>
    <xf numFmtId="0" fontId="25" fillId="0" borderId="10" xfId="2" applyFont="1" applyBorder="1" applyAlignment="1" applyProtection="1">
      <alignment vertical="center" shrinkToFit="1"/>
    </xf>
    <xf numFmtId="0" fontId="25" fillId="0" borderId="133" xfId="0" applyFont="1" applyBorder="1" applyAlignment="1" applyProtection="1">
      <alignment horizontal="center" vertical="center" shrinkToFit="1"/>
    </xf>
    <xf numFmtId="0" fontId="25" fillId="0" borderId="134" xfId="0" applyFont="1" applyBorder="1" applyAlignment="1" applyProtection="1">
      <alignment horizontal="center" vertical="center" shrinkToFit="1"/>
    </xf>
    <xf numFmtId="0" fontId="25" fillId="0" borderId="135" xfId="0" applyFont="1" applyBorder="1" applyAlignment="1" applyProtection="1">
      <alignment horizontal="center" vertical="center" shrinkToFit="1"/>
    </xf>
    <xf numFmtId="0" fontId="16" fillId="0" borderId="36" xfId="0" applyFont="1" applyBorder="1" applyAlignment="1" applyProtection="1">
      <alignment horizontal="center" vertical="center" textRotation="255" shrinkToFit="1"/>
    </xf>
    <xf numFmtId="0" fontId="25" fillId="0" borderId="1" xfId="2" applyFont="1" applyBorder="1" applyAlignment="1" applyProtection="1">
      <alignment horizontal="center" vertical="center" textRotation="255" wrapText="1" shrinkToFit="1"/>
    </xf>
    <xf numFmtId="0" fontId="25" fillId="0" borderId="3" xfId="2" applyFont="1" applyBorder="1" applyAlignment="1" applyProtection="1">
      <alignment horizontal="center" vertical="center" textRotation="255" wrapText="1" shrinkToFit="1"/>
    </xf>
    <xf numFmtId="0" fontId="25" fillId="0" borderId="4" xfId="2" applyFont="1" applyBorder="1" applyAlignment="1" applyProtection="1">
      <alignment horizontal="center" vertical="center" textRotation="255" wrapText="1" shrinkToFit="1"/>
    </xf>
    <xf numFmtId="0" fontId="25" fillId="0" borderId="23" xfId="2" applyFont="1" applyBorder="1" applyAlignment="1" applyProtection="1">
      <alignment horizontal="center" vertical="center" textRotation="255" wrapText="1" shrinkToFit="1"/>
    </xf>
    <xf numFmtId="0" fontId="25" fillId="0" borderId="5" xfId="2" applyFont="1" applyBorder="1" applyAlignment="1" applyProtection="1">
      <alignment horizontal="center" vertical="center" textRotation="255" wrapText="1" shrinkToFit="1"/>
    </xf>
    <xf numFmtId="0" fontId="25" fillId="0" borderId="7" xfId="2" applyFont="1" applyBorder="1" applyAlignment="1" applyProtection="1">
      <alignment horizontal="center" vertical="center" textRotation="255" wrapText="1" shrinkToFit="1"/>
    </xf>
    <xf numFmtId="0" fontId="27" fillId="0" borderId="8" xfId="0" applyFont="1" applyBorder="1" applyAlignment="1" applyProtection="1">
      <alignment horizontal="distributed" vertical="center" shrinkToFit="1"/>
    </xf>
    <xf numFmtId="0" fontId="27" fillId="0" borderId="9" xfId="0" applyFont="1" applyBorder="1" applyAlignment="1" applyProtection="1">
      <alignment horizontal="distributed" vertical="center" shrinkToFit="1"/>
    </xf>
    <xf numFmtId="0" fontId="27" fillId="0" borderId="71" xfId="0" applyFont="1" applyBorder="1" applyAlignment="1" applyProtection="1">
      <alignment horizontal="distributed" vertical="center" shrinkToFit="1"/>
    </xf>
    <xf numFmtId="0" fontId="30" fillId="0" borderId="36" xfId="0" applyFont="1" applyBorder="1" applyAlignment="1" applyProtection="1">
      <alignment horizontal="center" vertical="center" wrapText="1"/>
    </xf>
    <xf numFmtId="0" fontId="27" fillId="0" borderId="9" xfId="0" applyFont="1" applyBorder="1" applyProtection="1"/>
    <xf numFmtId="0" fontId="27" fillId="0" borderId="71" xfId="0" applyFont="1" applyBorder="1" applyProtection="1"/>
    <xf numFmtId="0" fontId="33" fillId="0" borderId="36" xfId="0" applyFont="1" applyBorder="1" applyAlignment="1" applyProtection="1">
      <alignment horizontal="center" vertical="center" wrapText="1"/>
    </xf>
    <xf numFmtId="0" fontId="15" fillId="5" borderId="8" xfId="0" applyFont="1" applyFill="1" applyBorder="1" applyAlignment="1" applyProtection="1">
      <alignment horizontal="distributed" vertical="center"/>
    </xf>
    <xf numFmtId="0" fontId="15" fillId="5" borderId="9" xfId="0" applyFont="1" applyFill="1" applyBorder="1" applyAlignment="1" applyProtection="1">
      <alignment horizontal="distributed" vertical="center"/>
    </xf>
    <xf numFmtId="0" fontId="15" fillId="5" borderId="71" xfId="0" applyFont="1" applyFill="1" applyBorder="1" applyAlignment="1" applyProtection="1">
      <alignment horizontal="distributed" vertical="center"/>
    </xf>
    <xf numFmtId="0" fontId="21" fillId="0" borderId="72" xfId="0" applyFont="1" applyFill="1" applyBorder="1" applyAlignment="1" applyProtection="1">
      <alignment horizontal="distributed" vertical="center"/>
    </xf>
    <xf numFmtId="0" fontId="21" fillId="0" borderId="73" xfId="0" applyFont="1" applyFill="1" applyBorder="1" applyAlignment="1" applyProtection="1">
      <alignment horizontal="distributed" vertical="center"/>
    </xf>
    <xf numFmtId="0" fontId="20" fillId="2" borderId="74" xfId="0" applyNumberFormat="1" applyFont="1" applyFill="1" applyBorder="1" applyAlignment="1" applyProtection="1">
      <alignment horizontal="center" vertical="center"/>
    </xf>
    <xf numFmtId="0" fontId="20" fillId="2" borderId="2" xfId="0" applyNumberFormat="1" applyFont="1" applyFill="1" applyBorder="1" applyAlignment="1" applyProtection="1">
      <alignment horizontal="center" vertical="center"/>
    </xf>
    <xf numFmtId="0" fontId="20" fillId="2" borderId="75" xfId="0" applyNumberFormat="1" applyFont="1" applyFill="1" applyBorder="1" applyAlignment="1" applyProtection="1">
      <alignment horizontal="center" vertical="center"/>
    </xf>
    <xf numFmtId="0" fontId="20" fillId="2" borderId="81" xfId="0" applyNumberFormat="1" applyFont="1" applyFill="1" applyBorder="1" applyAlignment="1" applyProtection="1">
      <alignment horizontal="center" vertical="center"/>
    </xf>
    <xf numFmtId="0" fontId="20" fillId="2" borderId="0" xfId="0" applyNumberFormat="1" applyFont="1" applyFill="1" applyBorder="1" applyAlignment="1" applyProtection="1">
      <alignment horizontal="center" vertical="center"/>
    </xf>
    <xf numFmtId="0" fontId="20" fillId="2" borderId="82" xfId="0" applyNumberFormat="1" applyFont="1" applyFill="1" applyBorder="1" applyAlignment="1" applyProtection="1">
      <alignment horizontal="center" vertical="center"/>
    </xf>
    <xf numFmtId="0" fontId="20" fillId="2" borderId="86" xfId="0" applyNumberFormat="1" applyFont="1" applyFill="1" applyBorder="1" applyAlignment="1" applyProtection="1">
      <alignment horizontal="center" vertical="center"/>
    </xf>
    <xf numFmtId="0" fontId="20" fillId="2" borderId="87" xfId="0" applyNumberFormat="1" applyFont="1" applyFill="1" applyBorder="1" applyAlignment="1" applyProtection="1">
      <alignment horizontal="center" vertical="center"/>
    </xf>
    <xf numFmtId="0" fontId="20" fillId="2" borderId="88" xfId="0" applyNumberFormat="1" applyFont="1" applyFill="1" applyBorder="1" applyAlignment="1" applyProtection="1">
      <alignment horizontal="center" vertical="center"/>
    </xf>
    <xf numFmtId="0" fontId="15" fillId="3" borderId="8" xfId="0" applyFont="1" applyFill="1" applyBorder="1" applyAlignment="1" applyProtection="1">
      <alignment horizontal="distributed" vertical="center"/>
    </xf>
    <xf numFmtId="0" fontId="15" fillId="3" borderId="9" xfId="0" applyFont="1" applyFill="1" applyBorder="1" applyAlignment="1" applyProtection="1">
      <alignment horizontal="distributed" vertical="center"/>
    </xf>
    <xf numFmtId="0" fontId="15" fillId="3" borderId="71" xfId="0" applyFont="1" applyFill="1" applyBorder="1" applyAlignment="1" applyProtection="1">
      <alignment horizontal="distributed" vertical="center"/>
    </xf>
    <xf numFmtId="0" fontId="20" fillId="2" borderId="92" xfId="0" applyFont="1" applyFill="1" applyBorder="1" applyAlignment="1" applyProtection="1">
      <alignment horizontal="center" vertical="center"/>
    </xf>
    <xf numFmtId="0" fontId="20" fillId="2" borderId="93" xfId="0" applyFont="1" applyFill="1" applyBorder="1" applyAlignment="1" applyProtection="1">
      <alignment horizontal="center" vertical="center"/>
    </xf>
    <xf numFmtId="0" fontId="20" fillId="2" borderId="94" xfId="0" applyFont="1" applyFill="1" applyBorder="1" applyAlignment="1" applyProtection="1">
      <alignment horizontal="center" vertical="center"/>
    </xf>
    <xf numFmtId="0" fontId="20" fillId="2" borderId="81"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82" xfId="0" applyFont="1" applyFill="1" applyBorder="1" applyAlignment="1" applyProtection="1">
      <alignment horizontal="center" vertical="center"/>
    </xf>
    <xf numFmtId="0" fontId="20" fillId="2" borderId="86" xfId="0" applyFont="1" applyFill="1" applyBorder="1" applyAlignment="1" applyProtection="1">
      <alignment horizontal="center" vertical="center"/>
    </xf>
    <xf numFmtId="0" fontId="20" fillId="2" borderId="87" xfId="0" applyFont="1" applyFill="1" applyBorder="1" applyAlignment="1" applyProtection="1">
      <alignment horizontal="center" vertical="center"/>
    </xf>
    <xf numFmtId="0" fontId="20" fillId="2" borderId="88" xfId="0" applyFont="1" applyFill="1" applyBorder="1" applyAlignment="1" applyProtection="1">
      <alignment horizontal="center" vertical="center"/>
    </xf>
    <xf numFmtId="0" fontId="15" fillId="6" borderId="8" xfId="0" applyFont="1" applyFill="1" applyBorder="1" applyAlignment="1" applyProtection="1">
      <alignment horizontal="distributed" vertical="center"/>
    </xf>
    <xf numFmtId="0" fontId="15" fillId="6" borderId="9" xfId="0" applyFont="1" applyFill="1" applyBorder="1" applyAlignment="1" applyProtection="1">
      <alignment horizontal="distributed" vertical="center"/>
    </xf>
    <xf numFmtId="0" fontId="15" fillId="6" borderId="71" xfId="0" applyFont="1" applyFill="1" applyBorder="1" applyAlignment="1" applyProtection="1">
      <alignment horizontal="distributed" vertical="center"/>
    </xf>
    <xf numFmtId="0" fontId="25" fillId="0" borderId="36" xfId="0" applyFont="1" applyFill="1" applyBorder="1" applyAlignment="1" applyProtection="1">
      <alignment horizontal="center" vertical="center" wrapText="1"/>
    </xf>
    <xf numFmtId="0" fontId="27" fillId="0" borderId="4" xfId="0" applyFont="1" applyBorder="1" applyAlignment="1" applyProtection="1">
      <alignment horizontal="distributed" vertical="center" wrapText="1"/>
    </xf>
    <xf numFmtId="0" fontId="27" fillId="0" borderId="0" xfId="0" applyFont="1" applyBorder="1" applyAlignment="1" applyProtection="1">
      <alignment horizontal="distributed" vertical="center" wrapText="1"/>
    </xf>
    <xf numFmtId="0" fontId="27" fillId="0" borderId="5" xfId="0" applyFont="1" applyBorder="1" applyAlignment="1" applyProtection="1">
      <alignment horizontal="distributed" vertical="center" wrapText="1"/>
    </xf>
    <xf numFmtId="0" fontId="27" fillId="0" borderId="6" xfId="0" applyFont="1" applyBorder="1" applyAlignment="1" applyProtection="1">
      <alignment horizontal="distributed" vertical="center" wrapText="1"/>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16" fillId="0" borderId="36" xfId="0" applyFont="1" applyBorder="1" applyAlignment="1" applyProtection="1">
      <alignment horizontal="center" vertical="center" wrapText="1" shrinkToFit="1"/>
    </xf>
    <xf numFmtId="0" fontId="15" fillId="7" borderId="24" xfId="0" applyFont="1" applyFill="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17" xfId="0" applyFont="1" applyBorder="1" applyAlignment="1" applyProtection="1">
      <alignment horizontal="center" vertical="center" textRotation="255"/>
    </xf>
    <xf numFmtId="0" fontId="16" fillId="0" borderId="20" xfId="0" applyFont="1" applyBorder="1" applyAlignment="1" applyProtection="1">
      <alignment horizontal="center" vertical="center" textRotation="255"/>
    </xf>
    <xf numFmtId="0" fontId="27" fillId="0" borderId="1" xfId="0" applyFont="1" applyBorder="1" applyAlignment="1" applyProtection="1">
      <alignment horizontal="distributed" vertical="center" wrapText="1"/>
    </xf>
    <xf numFmtId="0" fontId="27" fillId="0" borderId="2" xfId="0" applyFont="1" applyBorder="1" applyAlignment="1" applyProtection="1">
      <alignment horizontal="distributed" vertical="center" wrapText="1"/>
    </xf>
    <xf numFmtId="0" fontId="27" fillId="0" borderId="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5" fillId="0" borderId="9" xfId="0" applyFont="1" applyBorder="1" applyAlignment="1" applyProtection="1">
      <alignment vertical="center" wrapText="1"/>
    </xf>
    <xf numFmtId="0" fontId="15" fillId="0" borderId="10" xfId="0" applyFont="1" applyBorder="1" applyAlignment="1" applyProtection="1">
      <alignment vertical="center" wrapText="1"/>
    </xf>
    <xf numFmtId="0" fontId="16" fillId="0" borderId="1" xfId="0" applyFont="1" applyBorder="1" applyAlignment="1" applyProtection="1">
      <alignment horizontal="center" vertical="center" textRotation="255"/>
    </xf>
    <xf numFmtId="0" fontId="16" fillId="0" borderId="3" xfId="0" applyFont="1" applyBorder="1" applyAlignment="1" applyProtection="1">
      <alignment horizontal="center" vertical="center" textRotation="255"/>
    </xf>
    <xf numFmtId="0" fontId="16" fillId="0" borderId="4" xfId="0" applyFont="1" applyBorder="1" applyAlignment="1" applyProtection="1">
      <alignment horizontal="center" vertical="center" textRotation="255"/>
    </xf>
    <xf numFmtId="0" fontId="16" fillId="0" borderId="23" xfId="0" applyFont="1" applyBorder="1" applyAlignment="1" applyProtection="1">
      <alignment horizontal="center" vertical="center" textRotation="255"/>
    </xf>
    <xf numFmtId="0" fontId="21" fillId="4" borderId="20" xfId="0" applyFont="1" applyFill="1" applyBorder="1" applyAlignment="1" applyProtection="1">
      <alignment horizontal="center" vertical="center" justifyLastLine="1"/>
    </xf>
    <xf numFmtId="0" fontId="21" fillId="4" borderId="4" xfId="0" applyFont="1" applyFill="1" applyBorder="1" applyAlignment="1" applyProtection="1">
      <alignment horizontal="center" vertical="center" justifyLastLine="1"/>
    </xf>
    <xf numFmtId="0" fontId="21" fillId="4" borderId="23" xfId="0" applyFont="1" applyFill="1" applyBorder="1" applyAlignment="1" applyProtection="1">
      <alignment horizontal="center" vertical="center" justifyLastLine="1"/>
    </xf>
    <xf numFmtId="0" fontId="21" fillId="4" borderId="66" xfId="0" applyFont="1" applyFill="1" applyBorder="1" applyAlignment="1" applyProtection="1">
      <alignment horizontal="center" vertical="center"/>
    </xf>
    <xf numFmtId="0" fontId="21" fillId="4" borderId="67" xfId="0" applyFont="1" applyFill="1" applyBorder="1" applyAlignment="1" applyProtection="1">
      <alignment horizontal="center" vertical="center"/>
    </xf>
    <xf numFmtId="0" fontId="15" fillId="4" borderId="65" xfId="0" applyFont="1" applyFill="1" applyBorder="1" applyAlignment="1" applyProtection="1">
      <alignment horizontal="center" vertical="center" wrapText="1" shrinkToFit="1"/>
    </xf>
    <xf numFmtId="0" fontId="26" fillId="0" borderId="4" xfId="0" applyFont="1" applyBorder="1" applyAlignment="1" applyProtection="1">
      <alignment horizontal="center" vertical="center" wrapText="1"/>
    </xf>
    <xf numFmtId="0" fontId="31" fillId="7" borderId="8" xfId="0" applyFont="1" applyFill="1" applyBorder="1" applyAlignment="1" applyProtection="1">
      <alignment horizontal="center" vertical="center" justifyLastLine="1"/>
    </xf>
    <xf numFmtId="0" fontId="31" fillId="7" borderId="9" xfId="0" applyFont="1" applyFill="1" applyBorder="1" applyAlignment="1" applyProtection="1">
      <alignment horizontal="center" vertical="center" justifyLastLine="1"/>
    </xf>
    <xf numFmtId="0" fontId="31" fillId="7" borderId="38" xfId="0" applyFont="1" applyFill="1" applyBorder="1" applyAlignment="1" applyProtection="1">
      <alignment horizontal="center" vertical="center" justifyLastLine="1"/>
    </xf>
    <xf numFmtId="0" fontId="16" fillId="3" borderId="52" xfId="0" applyFont="1" applyFill="1" applyBorder="1" applyAlignment="1" applyProtection="1">
      <alignment horizontal="center" vertical="center" justifyLastLine="1"/>
    </xf>
    <xf numFmtId="0" fontId="16" fillId="3" borderId="79" xfId="0" applyFont="1" applyFill="1" applyBorder="1" applyAlignment="1" applyProtection="1">
      <alignment horizontal="center" vertical="center" justifyLastLine="1"/>
    </xf>
    <xf numFmtId="0" fontId="16" fillId="3" borderId="53" xfId="0" applyFont="1" applyFill="1" applyBorder="1" applyAlignment="1" applyProtection="1">
      <alignment horizontal="center" vertical="center" justifyLastLine="1"/>
    </xf>
    <xf numFmtId="0" fontId="15" fillId="7" borderId="5" xfId="0" applyFont="1" applyFill="1" applyBorder="1" applyAlignment="1" applyProtection="1">
      <alignment horizontal="center" vertical="center" wrapText="1"/>
    </xf>
    <xf numFmtId="0" fontId="15" fillId="7" borderId="68" xfId="0" applyFont="1" applyFill="1" applyBorder="1" applyAlignment="1" applyProtection="1">
      <alignment horizontal="center" vertical="center" wrapText="1"/>
    </xf>
    <xf numFmtId="0" fontId="21" fillId="7" borderId="43" xfId="0" applyFont="1" applyFill="1" applyBorder="1" applyAlignment="1" applyProtection="1">
      <alignment horizontal="center" vertical="center" wrapText="1"/>
    </xf>
    <xf numFmtId="0" fontId="21" fillId="7" borderId="69" xfId="0" applyFont="1" applyFill="1" applyBorder="1" applyAlignment="1" applyProtection="1">
      <alignment horizontal="center" vertical="center" wrapText="1"/>
    </xf>
    <xf numFmtId="0" fontId="21" fillId="7" borderId="50" xfId="0" applyFont="1" applyFill="1" applyBorder="1" applyAlignment="1" applyProtection="1">
      <alignment horizontal="center" vertical="center" wrapText="1"/>
    </xf>
    <xf numFmtId="0" fontId="21" fillId="7" borderId="51"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6" fillId="0" borderId="8" xfId="0" applyFont="1" applyBorder="1" applyAlignment="1" applyProtection="1">
      <alignment horizontal="center" vertical="distributed"/>
    </xf>
    <xf numFmtId="0" fontId="16" fillId="0" borderId="9" xfId="0" applyFont="1" applyBorder="1" applyAlignment="1" applyProtection="1">
      <alignment horizontal="center" vertical="distributed"/>
    </xf>
    <xf numFmtId="0" fontId="16" fillId="0" borderId="10" xfId="0" applyFont="1" applyBorder="1" applyAlignment="1" applyProtection="1">
      <alignment horizontal="center" vertical="distributed"/>
    </xf>
    <xf numFmtId="0" fontId="16" fillId="0" borderId="28"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63"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69" xfId="0" applyFont="1" applyBorder="1" applyAlignment="1" applyProtection="1">
      <alignment horizontal="center" vertical="center" wrapText="1"/>
    </xf>
    <xf numFmtId="0" fontId="21" fillId="4" borderId="49" xfId="0" applyFont="1" applyFill="1" applyBorder="1" applyAlignment="1" applyProtection="1">
      <alignment horizontal="center" vertical="center" justifyLastLine="1"/>
    </xf>
    <xf numFmtId="0" fontId="21" fillId="4" borderId="49" xfId="0" applyFont="1" applyFill="1" applyBorder="1" applyAlignment="1" applyProtection="1">
      <alignment horizontal="center" vertical="center"/>
    </xf>
    <xf numFmtId="0" fontId="21" fillId="4" borderId="66" xfId="0" applyFont="1" applyFill="1" applyBorder="1" applyAlignment="1" applyProtection="1">
      <alignment horizontal="center" vertical="center" justifyLastLine="1"/>
    </xf>
    <xf numFmtId="0" fontId="30" fillId="4" borderId="52" xfId="0" applyFont="1" applyFill="1" applyBorder="1" applyAlignment="1" applyProtection="1">
      <alignment horizontal="center" vertical="center" wrapText="1" shrinkToFit="1"/>
    </xf>
    <xf numFmtId="0" fontId="30" fillId="4" borderId="53" xfId="0" applyFont="1" applyFill="1" applyBorder="1" applyAlignment="1" applyProtection="1">
      <alignment horizontal="center" vertical="center" shrinkToFit="1"/>
    </xf>
    <xf numFmtId="0" fontId="15" fillId="4" borderId="52" xfId="0" applyFont="1" applyFill="1" applyBorder="1" applyAlignment="1" applyProtection="1">
      <alignment horizontal="center" vertical="center" wrapText="1" shrinkToFit="1"/>
    </xf>
    <xf numFmtId="0" fontId="15" fillId="4" borderId="53" xfId="0" applyFont="1" applyFill="1" applyBorder="1" applyAlignment="1" applyProtection="1">
      <alignment horizontal="center" vertical="center" wrapText="1" shrinkToFit="1"/>
    </xf>
    <xf numFmtId="0" fontId="21" fillId="7" borderId="70" xfId="0" applyFont="1" applyFill="1" applyBorder="1" applyAlignment="1" applyProtection="1">
      <alignment horizontal="center" vertical="center" wrapText="1"/>
    </xf>
    <xf numFmtId="0" fontId="21" fillId="7" borderId="66" xfId="0" applyFont="1" applyFill="1" applyBorder="1" applyAlignment="1" applyProtection="1">
      <alignment horizontal="center" vertical="center" wrapText="1"/>
    </xf>
    <xf numFmtId="0" fontId="21" fillId="7" borderId="67" xfId="0" applyFont="1" applyFill="1" applyBorder="1" applyAlignment="1" applyProtection="1">
      <alignment horizontal="center" vertical="center" wrapText="1"/>
    </xf>
    <xf numFmtId="0" fontId="21" fillId="4" borderId="50" xfId="0" applyFont="1" applyFill="1" applyBorder="1" applyAlignment="1" applyProtection="1">
      <alignment horizontal="center" vertical="center" justifyLastLine="1"/>
    </xf>
    <xf numFmtId="0" fontId="21" fillId="4" borderId="51" xfId="0" applyFont="1" applyFill="1" applyBorder="1" applyAlignment="1" applyProtection="1">
      <alignment horizontal="center" vertical="center" justifyLastLine="1"/>
    </xf>
    <xf numFmtId="0" fontId="21" fillId="4" borderId="36" xfId="0" applyFont="1" applyFill="1" applyBorder="1" applyAlignment="1" applyProtection="1">
      <alignment horizontal="center" vertical="center" justifyLastLine="1"/>
    </xf>
    <xf numFmtId="0" fontId="21" fillId="4" borderId="36" xfId="0" applyFont="1" applyFill="1" applyBorder="1" applyAlignment="1" applyProtection="1">
      <alignment horizontal="center" vertical="center"/>
    </xf>
    <xf numFmtId="0" fontId="21" fillId="4" borderId="8" xfId="0" applyFont="1" applyFill="1" applyBorder="1" applyAlignment="1" applyProtection="1">
      <alignment horizontal="center" vertical="center" justifyLastLine="1"/>
    </xf>
    <xf numFmtId="0" fontId="21" fillId="4" borderId="10" xfId="0" applyFont="1" applyFill="1" applyBorder="1" applyAlignment="1" applyProtection="1">
      <alignment horizontal="center" vertical="center" justifyLastLine="1"/>
    </xf>
    <xf numFmtId="0" fontId="21" fillId="0" borderId="36" xfId="0" applyFont="1" applyBorder="1" applyAlignment="1" applyProtection="1">
      <alignment horizontal="distributed" vertical="center" justifyLastLine="1"/>
    </xf>
    <xf numFmtId="0" fontId="21" fillId="0" borderId="9" xfId="0" applyFont="1" applyBorder="1" applyAlignment="1" applyProtection="1">
      <alignment horizontal="distributed" vertical="center" justifyLastLine="1"/>
    </xf>
    <xf numFmtId="0" fontId="21" fillId="0" borderId="38" xfId="0" applyFont="1" applyBorder="1" applyAlignment="1" applyProtection="1">
      <alignment horizontal="distributed" vertical="center" justifyLastLine="1"/>
    </xf>
    <xf numFmtId="0" fontId="16" fillId="5" borderId="8" xfId="0" applyFont="1" applyFill="1" applyBorder="1" applyAlignment="1" applyProtection="1">
      <alignment horizontal="center" vertical="center" justifyLastLine="1"/>
    </xf>
    <xf numFmtId="0" fontId="16" fillId="5" borderId="9" xfId="0" applyFont="1" applyFill="1" applyBorder="1" applyAlignment="1" applyProtection="1">
      <alignment horizontal="center" vertical="center" justifyLastLine="1"/>
    </xf>
    <xf numFmtId="0" fontId="16" fillId="5" borderId="10" xfId="0" applyFont="1" applyFill="1" applyBorder="1" applyAlignment="1" applyProtection="1">
      <alignment horizontal="center" vertical="center" justifyLastLine="1"/>
    </xf>
    <xf numFmtId="0" fontId="16" fillId="0" borderId="8" xfId="0" applyFont="1" applyFill="1" applyBorder="1" applyAlignment="1" applyProtection="1">
      <alignment horizontal="distributed" vertical="center" justifyLastLine="1"/>
    </xf>
    <xf numFmtId="0" fontId="16" fillId="0" borderId="9" xfId="0" applyFont="1" applyFill="1" applyBorder="1" applyAlignment="1" applyProtection="1">
      <alignment horizontal="distributed" vertical="center" justifyLastLine="1"/>
    </xf>
    <xf numFmtId="0" fontId="21" fillId="0" borderId="37" xfId="0" applyFont="1" applyBorder="1" applyAlignment="1" applyProtection="1">
      <alignment horizontal="distributed" vertical="center" justifyLastLine="1"/>
    </xf>
    <xf numFmtId="0" fontId="21" fillId="0" borderId="61" xfId="0" applyFont="1" applyBorder="1" applyAlignment="1" applyProtection="1">
      <alignment horizontal="distributed" vertical="center" justifyLastLine="1"/>
    </xf>
    <xf numFmtId="0" fontId="19" fillId="0" borderId="37" xfId="0" applyFont="1" applyFill="1" applyBorder="1" applyAlignment="1" applyProtection="1">
      <alignment horizontal="distributed" vertical="center" justifyLastLine="1"/>
    </xf>
    <xf numFmtId="0" fontId="19" fillId="0" borderId="38" xfId="0" applyFont="1" applyFill="1" applyBorder="1" applyAlignment="1" applyProtection="1">
      <alignment horizontal="distributed" vertical="center" justifyLastLine="1"/>
    </xf>
    <xf numFmtId="0" fontId="16" fillId="5" borderId="8" xfId="0" applyFont="1" applyFill="1" applyBorder="1" applyAlignment="1" applyProtection="1">
      <alignment horizontal="center" vertical="center" wrapText="1" justifyLastLine="1"/>
    </xf>
    <xf numFmtId="0" fontId="16" fillId="5" borderId="9" xfId="0" applyFont="1" applyFill="1" applyBorder="1" applyAlignment="1" applyProtection="1">
      <alignment horizontal="center" vertical="center" wrapText="1" justifyLastLine="1"/>
    </xf>
    <xf numFmtId="0" fontId="16" fillId="5" borderId="10" xfId="0" applyFont="1" applyFill="1" applyBorder="1" applyAlignment="1" applyProtection="1">
      <alignment horizontal="center" vertical="center" wrapText="1" justifyLastLine="1"/>
    </xf>
    <xf numFmtId="0" fontId="30" fillId="4" borderId="8" xfId="0" applyFont="1" applyFill="1" applyBorder="1" applyAlignment="1" applyProtection="1">
      <alignment horizontal="center" vertical="center" wrapText="1" shrinkToFit="1"/>
    </xf>
    <xf numFmtId="0" fontId="30" fillId="4" borderId="10" xfId="0" applyFont="1" applyFill="1" applyBorder="1" applyAlignment="1" applyProtection="1">
      <alignment horizontal="center" vertical="center" shrinkToFit="1"/>
    </xf>
    <xf numFmtId="0" fontId="15" fillId="4" borderId="36" xfId="0" applyFont="1" applyFill="1" applyBorder="1" applyAlignment="1" applyProtection="1">
      <alignment horizontal="center" vertical="center" wrapText="1" shrinkToFit="1"/>
    </xf>
    <xf numFmtId="0" fontId="17" fillId="0" borderId="1" xfId="0" applyFont="1" applyBorder="1" applyAlignment="1" applyProtection="1">
      <alignment horizontal="center" vertical="distributed" wrapText="1"/>
    </xf>
    <xf numFmtId="0" fontId="0" fillId="0" borderId="2" xfId="0" applyBorder="1" applyProtection="1"/>
    <xf numFmtId="0" fontId="0" fillId="0" borderId="3" xfId="0" applyBorder="1" applyProtection="1"/>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4" borderId="8"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6" fillId="0" borderId="8" xfId="0" applyFont="1" applyBorder="1" applyAlignment="1" applyProtection="1">
      <alignment horizontal="distributed" vertical="center" justifyLastLine="1"/>
    </xf>
    <xf numFmtId="0" fontId="16" fillId="0" borderId="9" xfId="0" applyFont="1" applyBorder="1" applyAlignment="1" applyProtection="1">
      <alignment horizontal="distributed" vertical="center" justifyLastLine="1"/>
    </xf>
    <xf numFmtId="0" fontId="16" fillId="0" borderId="4" xfId="0" applyFont="1" applyBorder="1" applyAlignment="1" applyProtection="1">
      <alignment horizontal="center" vertical="distributed" textRotation="255" wrapText="1"/>
    </xf>
    <xf numFmtId="0" fontId="0" fillId="0" borderId="0" xfId="0" applyProtection="1"/>
    <xf numFmtId="0" fontId="0" fillId="0" borderId="4" xfId="0" applyBorder="1" applyProtection="1"/>
    <xf numFmtId="0" fontId="0" fillId="0" borderId="5" xfId="0" applyBorder="1" applyProtection="1"/>
    <xf numFmtId="0" fontId="0" fillId="0" borderId="6" xfId="0" applyBorder="1" applyProtection="1"/>
    <xf numFmtId="0" fontId="15" fillId="4" borderId="8" xfId="0" applyFont="1" applyFill="1" applyBorder="1" applyAlignment="1" applyProtection="1">
      <alignment horizontal="center" vertical="center" wrapText="1" shrinkToFit="1"/>
    </xf>
    <xf numFmtId="0" fontId="15" fillId="4" borderId="10" xfId="0" applyFont="1" applyFill="1" applyBorder="1" applyAlignment="1" applyProtection="1">
      <alignment horizontal="center" vertical="center" wrapText="1" shrinkToFit="1"/>
    </xf>
    <xf numFmtId="0" fontId="21" fillId="0" borderId="9"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2" borderId="40" xfId="0" applyFont="1" applyFill="1" applyBorder="1" applyAlignment="1" applyProtection="1">
      <alignment horizontal="center" vertical="center" justifyLastLine="1"/>
    </xf>
    <xf numFmtId="0" fontId="21" fillId="2" borderId="27" xfId="0" applyFont="1" applyFill="1" applyBorder="1" applyAlignment="1" applyProtection="1">
      <alignment horizontal="center" vertical="center" justifyLastLine="1"/>
    </xf>
    <xf numFmtId="0" fontId="21" fillId="2" borderId="41" xfId="0" applyFont="1" applyFill="1" applyBorder="1" applyAlignment="1" applyProtection="1">
      <alignment horizontal="center" vertical="center" justifyLastLine="1"/>
    </xf>
    <xf numFmtId="0" fontId="21" fillId="2" borderId="31" xfId="0" applyFont="1" applyFill="1" applyBorder="1" applyAlignment="1" applyProtection="1">
      <alignment horizontal="center" vertical="center" justifyLastLine="1"/>
    </xf>
    <xf numFmtId="0" fontId="21" fillId="2" borderId="32" xfId="0" applyFont="1" applyFill="1" applyBorder="1" applyAlignment="1" applyProtection="1">
      <alignment horizontal="center" vertical="center" justifyLastLine="1"/>
    </xf>
    <xf numFmtId="0" fontId="21" fillId="2" borderId="33" xfId="0" applyFont="1" applyFill="1" applyBorder="1" applyAlignment="1" applyProtection="1">
      <alignment horizontal="center" vertical="center" justifyLastLine="1"/>
    </xf>
    <xf numFmtId="0" fontId="15" fillId="0" borderId="1" xfId="0" applyFont="1" applyBorder="1" applyAlignment="1" applyProtection="1">
      <alignment horizontal="center" vertical="center" wrapText="1" shrinkToFit="1"/>
    </xf>
    <xf numFmtId="0" fontId="15" fillId="0" borderId="2"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28" fillId="0" borderId="57"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58"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9" xfId="0" applyFont="1" applyBorder="1" applyAlignment="1" applyProtection="1">
      <alignment horizontal="center" vertical="center"/>
    </xf>
    <xf numFmtId="0" fontId="28" fillId="0" borderId="56" xfId="0" applyFont="1" applyBorder="1" applyAlignment="1" applyProtection="1">
      <alignment horizontal="center" vertical="center"/>
    </xf>
    <xf numFmtId="0" fontId="16" fillId="0" borderId="20" xfId="0" applyFont="1" applyBorder="1" applyAlignment="1" applyProtection="1">
      <alignment horizontal="center" vertical="distributed" textRotation="255" justifyLastLine="1"/>
    </xf>
    <xf numFmtId="0" fontId="16" fillId="0" borderId="24" xfId="0" applyFont="1" applyBorder="1" applyAlignment="1" applyProtection="1">
      <alignment horizontal="center" vertical="distributed" textRotation="255" justifyLastLine="1"/>
    </xf>
    <xf numFmtId="0" fontId="21" fillId="0" borderId="61" xfId="0" applyFont="1" applyBorder="1" applyAlignment="1" applyProtection="1">
      <alignment horizontal="center" vertical="center"/>
    </xf>
    <xf numFmtId="0" fontId="21" fillId="0" borderId="36"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5" fillId="0" borderId="1" xfId="0" applyFont="1" applyBorder="1" applyAlignment="1" applyProtection="1">
      <alignment horizontal="center" vertical="center" textRotation="255"/>
    </xf>
    <xf numFmtId="0" fontId="15" fillId="0" borderId="3" xfId="0" applyFont="1" applyBorder="1" applyAlignment="1" applyProtection="1">
      <alignment horizontal="center" vertical="center" textRotation="255"/>
    </xf>
    <xf numFmtId="0" fontId="15" fillId="0" borderId="5" xfId="0" applyFont="1" applyBorder="1" applyAlignment="1" applyProtection="1">
      <alignment horizontal="center" vertical="center" textRotation="255"/>
    </xf>
    <xf numFmtId="0" fontId="15" fillId="0" borderId="7" xfId="0" applyFont="1" applyBorder="1" applyAlignment="1" applyProtection="1">
      <alignment horizontal="center" vertical="center" textRotation="255"/>
    </xf>
    <xf numFmtId="0" fontId="16" fillId="0" borderId="8"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36" xfId="0" applyFont="1" applyBorder="1" applyAlignment="1" applyProtection="1">
      <alignment horizontal="center" vertical="center" justifyLastLine="1"/>
    </xf>
    <xf numFmtId="0" fontId="21" fillId="0" borderId="36" xfId="0" applyFont="1" applyBorder="1" applyAlignment="1" applyProtection="1">
      <alignment horizontal="center" vertical="center" justifyLastLine="1"/>
    </xf>
    <xf numFmtId="0" fontId="21" fillId="0" borderId="8" xfId="0" applyFont="1" applyBorder="1" applyAlignment="1" applyProtection="1">
      <alignment horizontal="center" vertical="center"/>
    </xf>
    <xf numFmtId="0" fontId="21" fillId="0" borderId="10" xfId="0" applyFont="1" applyBorder="1" applyAlignment="1" applyProtection="1">
      <alignment horizontal="center" vertical="center"/>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21" fillId="0" borderId="11" xfId="0" applyFont="1" applyBorder="1" applyAlignment="1" applyProtection="1">
      <alignment horizontal="center" vertical="center"/>
    </xf>
    <xf numFmtId="0" fontId="21" fillId="0" borderId="12" xfId="0" applyFont="1" applyBorder="1" applyAlignment="1" applyProtection="1">
      <alignment horizontal="center" vertical="center"/>
    </xf>
    <xf numFmtId="38" fontId="21" fillId="0" borderId="12" xfId="1" applyFont="1" applyBorder="1" applyAlignment="1" applyProtection="1">
      <alignment horizontal="center" vertical="center"/>
    </xf>
    <xf numFmtId="38" fontId="21" fillId="0" borderId="13" xfId="1" applyFont="1" applyBorder="1" applyAlignment="1" applyProtection="1">
      <alignment horizontal="center" vertical="center"/>
    </xf>
    <xf numFmtId="0" fontId="15" fillId="0" borderId="8"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21" fillId="0" borderId="52" xfId="0" applyFont="1" applyBorder="1" applyAlignment="1" applyProtection="1">
      <alignment horizontal="center" vertical="center"/>
    </xf>
    <xf numFmtId="0" fontId="21" fillId="0" borderId="53"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6" fillId="0" borderId="5" xfId="0" applyFont="1" applyBorder="1" applyAlignment="1" applyProtection="1">
      <alignment horizontal="center" vertical="center" textRotation="255"/>
    </xf>
    <xf numFmtId="0" fontId="16" fillId="0" borderId="7" xfId="0" applyFont="1" applyBorder="1" applyAlignment="1" applyProtection="1">
      <alignment horizontal="center" vertical="center" textRotation="255"/>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6" fillId="0" borderId="50" xfId="0" applyFont="1" applyBorder="1" applyAlignment="1" applyProtection="1">
      <alignment horizontal="center" vertical="center"/>
    </xf>
    <xf numFmtId="0" fontId="16" fillId="0" borderId="51" xfId="0" applyFont="1" applyBorder="1" applyAlignment="1" applyProtection="1">
      <alignment horizontal="center" vertical="center"/>
    </xf>
    <xf numFmtId="0" fontId="25" fillId="0" borderId="50" xfId="0" applyFont="1" applyBorder="1" applyAlignment="1" applyProtection="1">
      <alignment horizontal="center" vertical="center"/>
    </xf>
    <xf numFmtId="0" fontId="25" fillId="0" borderId="51" xfId="0" applyFont="1" applyBorder="1" applyAlignment="1" applyProtection="1">
      <alignment horizontal="center" vertical="center"/>
    </xf>
    <xf numFmtId="0" fontId="21" fillId="0" borderId="13" xfId="0" applyFont="1" applyBorder="1" applyAlignment="1" applyProtection="1">
      <alignment horizontal="center" vertical="center"/>
    </xf>
    <xf numFmtId="0" fontId="20" fillId="0" borderId="1" xfId="0" applyFont="1" applyBorder="1" applyAlignment="1" applyProtection="1">
      <alignment horizontal="center" vertical="center" shrinkToFit="1"/>
    </xf>
    <xf numFmtId="0" fontId="20" fillId="0" borderId="2"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21" fillId="0" borderId="39" xfId="0" applyFont="1" applyBorder="1" applyAlignment="1" applyProtection="1">
      <alignment horizontal="center" vertical="center"/>
    </xf>
    <xf numFmtId="0" fontId="21" fillId="0" borderId="48" xfId="0" applyFont="1" applyBorder="1" applyAlignment="1" applyProtection="1">
      <alignment horizontal="center" vertical="center"/>
    </xf>
    <xf numFmtId="0" fontId="20" fillId="2" borderId="1"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31"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0" fillId="2" borderId="40" xfId="0" applyFont="1" applyFill="1" applyBorder="1" applyAlignment="1" applyProtection="1">
      <alignment horizontal="center" wrapText="1"/>
    </xf>
    <xf numFmtId="0" fontId="20" fillId="2" borderId="2" xfId="0" applyFont="1" applyFill="1" applyBorder="1" applyAlignment="1" applyProtection="1">
      <alignment horizontal="center" wrapText="1"/>
    </xf>
    <xf numFmtId="0" fontId="20" fillId="2" borderId="27" xfId="0" applyFont="1" applyFill="1" applyBorder="1" applyAlignment="1" applyProtection="1">
      <alignment horizontal="center" wrapText="1"/>
    </xf>
    <xf numFmtId="0" fontId="20" fillId="2" borderId="41"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0" fontId="20" fillId="2" borderId="31" xfId="0" applyFont="1" applyFill="1" applyBorder="1" applyAlignment="1" applyProtection="1">
      <alignment horizontal="center" wrapText="1"/>
    </xf>
    <xf numFmtId="0" fontId="20" fillId="2" borderId="42" xfId="0" applyFont="1" applyFill="1" applyBorder="1" applyAlignment="1" applyProtection="1">
      <alignment horizontal="center" wrapText="1"/>
    </xf>
    <xf numFmtId="0" fontId="20" fillId="2" borderId="43" xfId="0" applyFont="1" applyFill="1" applyBorder="1" applyAlignment="1" applyProtection="1">
      <alignment horizontal="center" wrapText="1"/>
    </xf>
    <xf numFmtId="0" fontId="20" fillId="2" borderId="44" xfId="0" applyFont="1" applyFill="1" applyBorder="1" applyAlignment="1" applyProtection="1">
      <alignment horizontal="center" wrapText="1"/>
    </xf>
    <xf numFmtId="0" fontId="21" fillId="0" borderId="38" xfId="0" applyFont="1" applyBorder="1" applyAlignment="1" applyProtection="1">
      <alignment horizontal="center" vertical="center"/>
    </xf>
    <xf numFmtId="0" fontId="20" fillId="0" borderId="4"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xf>
    <xf numFmtId="0" fontId="21" fillId="0" borderId="39" xfId="0" quotePrefix="1" applyFont="1" applyBorder="1" applyAlignment="1" applyProtection="1">
      <alignment horizontal="center" vertical="center"/>
    </xf>
    <xf numFmtId="0" fontId="21" fillId="0" borderId="48" xfId="0" quotePrefix="1" applyFont="1" applyBorder="1" applyAlignment="1" applyProtection="1">
      <alignment horizontal="center" vertical="center"/>
    </xf>
    <xf numFmtId="0" fontId="28" fillId="0" borderId="37" xfId="0" applyFont="1" applyFill="1" applyBorder="1" applyAlignment="1" applyProtection="1">
      <alignment horizontal="center" vertical="center"/>
    </xf>
    <xf numFmtId="0" fontId="28" fillId="0" borderId="9"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9" xfId="0" applyNumberFormat="1" applyFont="1" applyBorder="1" applyAlignment="1" applyProtection="1">
      <alignment horizontal="center" vertical="center"/>
    </xf>
    <xf numFmtId="49" fontId="20" fillId="0" borderId="10" xfId="0" applyNumberFormat="1" applyFont="1" applyBorder="1" applyAlignment="1" applyProtection="1">
      <alignment horizontal="center" vertical="center"/>
    </xf>
    <xf numFmtId="0" fontId="15" fillId="0" borderId="8" xfId="0" applyFont="1" applyBorder="1" applyAlignment="1" applyProtection="1">
      <alignment horizontal="center"/>
    </xf>
    <xf numFmtId="0" fontId="15" fillId="0" borderId="9" xfId="0" applyFont="1" applyBorder="1" applyAlignment="1" applyProtection="1">
      <alignment horizontal="center"/>
    </xf>
    <xf numFmtId="0" fontId="15" fillId="0" borderId="10" xfId="0" applyFont="1" applyBorder="1" applyAlignment="1" applyProtection="1">
      <alignment horizontal="center"/>
    </xf>
    <xf numFmtId="0" fontId="19" fillId="0" borderId="39" xfId="0" applyFont="1" applyBorder="1" applyAlignment="1" applyProtection="1">
      <alignment horizontal="center" vertical="distributed" wrapText="1"/>
    </xf>
    <xf numFmtId="0" fontId="19" fillId="0" borderId="48" xfId="0" applyFont="1" applyBorder="1" applyAlignment="1" applyProtection="1">
      <alignment horizontal="center" vertical="distributed" wrapText="1"/>
    </xf>
    <xf numFmtId="0" fontId="19" fillId="0" borderId="10" xfId="0" applyFont="1" applyBorder="1" applyAlignment="1" applyProtection="1">
      <alignment horizontal="center" vertical="distributed" wrapText="1"/>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10" xfId="0" applyFont="1" applyBorder="1" applyAlignment="1" applyProtection="1">
      <alignment horizontal="center" vertical="center"/>
    </xf>
    <xf numFmtId="0" fontId="19" fillId="0" borderId="39" xfId="0" quotePrefix="1" applyFont="1" applyBorder="1" applyAlignment="1" applyProtection="1">
      <alignment horizontal="center" vertical="distributed" wrapText="1"/>
    </xf>
    <xf numFmtId="0" fontId="19" fillId="0" borderId="48" xfId="0" quotePrefix="1" applyFont="1" applyBorder="1" applyAlignment="1" applyProtection="1">
      <alignment horizontal="center" vertical="distributed" wrapText="1"/>
    </xf>
    <xf numFmtId="0" fontId="19" fillId="0" borderId="12" xfId="0" applyFont="1" applyBorder="1" applyAlignment="1" applyProtection="1">
      <alignment horizontal="center" vertical="distributed" wrapText="1"/>
    </xf>
    <xf numFmtId="0" fontId="21" fillId="0" borderId="26"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5" fillId="0" borderId="1"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30" fillId="0" borderId="1" xfId="0" applyFont="1" applyBorder="1" applyAlignment="1" applyProtection="1">
      <alignment horizontal="center" vertical="center" textRotation="255" wrapText="1"/>
    </xf>
    <xf numFmtId="0" fontId="30" fillId="0" borderId="27" xfId="0" applyFont="1" applyBorder="1" applyAlignment="1" applyProtection="1">
      <alignment horizontal="center" vertical="center" textRotation="255" wrapText="1"/>
    </xf>
    <xf numFmtId="0" fontId="30" fillId="0" borderId="4" xfId="0" applyFont="1" applyBorder="1" applyAlignment="1" applyProtection="1">
      <alignment horizontal="center" vertical="center" textRotation="255" wrapText="1"/>
    </xf>
    <xf numFmtId="0" fontId="30" fillId="0" borderId="31" xfId="0" applyFont="1" applyBorder="1" applyAlignment="1" applyProtection="1">
      <alignment horizontal="center" vertical="center" textRotation="255" wrapText="1"/>
    </xf>
    <xf numFmtId="0" fontId="30" fillId="0" borderId="5" xfId="0" applyFont="1" applyBorder="1" applyAlignment="1" applyProtection="1">
      <alignment horizontal="center" vertical="center" textRotation="255" wrapText="1"/>
    </xf>
    <xf numFmtId="0" fontId="30" fillId="0" borderId="33" xfId="0" applyFont="1" applyBorder="1" applyAlignment="1" applyProtection="1">
      <alignment horizontal="center" vertical="center" textRotation="255" wrapText="1"/>
    </xf>
    <xf numFmtId="0" fontId="27" fillId="0" borderId="28" xfId="0" applyNumberFormat="1" applyFont="1" applyFill="1" applyBorder="1" applyAlignment="1" applyProtection="1">
      <alignment horizontal="center" vertical="center" wrapText="1"/>
    </xf>
    <xf numFmtId="0" fontId="27" fillId="0" borderId="29" xfId="0" applyNumberFormat="1" applyFont="1" applyFill="1" applyBorder="1" applyAlignment="1" applyProtection="1">
      <alignment horizontal="center" vertical="center" wrapText="1"/>
    </xf>
    <xf numFmtId="0" fontId="27" fillId="0" borderId="30" xfId="0" applyNumberFormat="1" applyFont="1" applyFill="1" applyBorder="1" applyAlignment="1" applyProtection="1">
      <alignment horizontal="center" vertical="center" wrapText="1"/>
    </xf>
    <xf numFmtId="0" fontId="27" fillId="0" borderId="32"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33" xfId="0" applyNumberFormat="1" applyFont="1" applyFill="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21" fillId="0" borderId="48"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26" xfId="0" applyNumberFormat="1" applyFont="1" applyBorder="1" applyAlignment="1" applyProtection="1">
      <alignment horizontal="center" vertical="center"/>
    </xf>
    <xf numFmtId="0" fontId="21" fillId="0" borderId="10" xfId="0" applyNumberFormat="1" applyFont="1" applyBorder="1" applyAlignment="1" applyProtection="1">
      <alignment horizontal="center" vertical="center"/>
    </xf>
    <xf numFmtId="0" fontId="21" fillId="0" borderId="11"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25" xfId="0" applyNumberFormat="1"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1" fillId="0" borderId="11" xfId="0" quotePrefix="1"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21" xfId="0" applyFont="1" applyBorder="1" applyAlignment="1" applyProtection="1">
      <alignment horizontal="center" vertical="center"/>
    </xf>
    <xf numFmtId="0" fontId="23" fillId="0" borderId="7" xfId="0" applyFont="1" applyBorder="1" applyAlignment="1" applyProtection="1">
      <alignment horizontal="center" vertical="center"/>
    </xf>
    <xf numFmtId="0" fontId="16" fillId="0" borderId="4"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 xfId="0" applyFont="1" applyBorder="1" applyAlignment="1" applyProtection="1">
      <alignment vertical="top" wrapText="1"/>
    </xf>
    <xf numFmtId="0" fontId="16" fillId="0" borderId="2" xfId="0" applyFont="1" applyBorder="1" applyAlignment="1" applyProtection="1">
      <alignment vertical="top" wrapText="1"/>
    </xf>
    <xf numFmtId="0" fontId="16" fillId="0" borderId="3" xfId="0" applyFont="1" applyBorder="1" applyAlignment="1" applyProtection="1">
      <alignment vertical="top" wrapText="1"/>
    </xf>
    <xf numFmtId="0" fontId="23" fillId="0" borderId="5" xfId="0" applyFont="1" applyBorder="1" applyAlignment="1" applyProtection="1">
      <alignment vertical="top" wrapText="1"/>
    </xf>
    <xf numFmtId="0" fontId="23" fillId="0" borderId="6" xfId="0" applyFont="1" applyBorder="1" applyAlignment="1" applyProtection="1">
      <alignment vertical="top" wrapText="1"/>
    </xf>
    <xf numFmtId="0" fontId="23" fillId="0" borderId="7" xfId="0" applyFont="1" applyBorder="1" applyAlignment="1" applyProtection="1">
      <alignment vertical="top" wrapText="1"/>
    </xf>
    <xf numFmtId="0" fontId="21" fillId="0" borderId="14" xfId="0" applyNumberFormat="1" applyFont="1" applyBorder="1" applyAlignment="1" applyProtection="1">
      <alignment horizontal="center" vertical="center"/>
    </xf>
    <xf numFmtId="0" fontId="21" fillId="0" borderId="15" xfId="0" applyNumberFormat="1"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Alignment="1" applyProtection="1">
      <alignment horizontal="center" vertic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0" fillId="0" borderId="0" xfId="0" applyFont="1" applyFill="1" applyAlignment="1" applyProtection="1">
      <alignment horizontal="center"/>
    </xf>
    <xf numFmtId="0" fontId="0" fillId="0" borderId="0" xfId="0" applyBorder="1" applyAlignment="1" applyProtection="1">
      <alignment horizontal="left" vertical="center"/>
    </xf>
    <xf numFmtId="0" fontId="12" fillId="0" borderId="0" xfId="0" applyFont="1" applyFill="1" applyAlignment="1" applyProtection="1">
      <alignment horizontal="center"/>
    </xf>
    <xf numFmtId="0" fontId="15" fillId="0" borderId="10" xfId="0" applyFont="1" applyBorder="1" applyAlignment="1" applyProtection="1">
      <alignment horizontal="center" vertical="center" wrapText="1"/>
    </xf>
    <xf numFmtId="0" fontId="10" fillId="0" borderId="6" xfId="0" applyFont="1" applyBorder="1" applyAlignment="1" applyProtection="1">
      <alignment horizontal="center"/>
    </xf>
    <xf numFmtId="176" fontId="54" fillId="0" borderId="6" xfId="0" applyNumberFormat="1" applyFont="1" applyBorder="1" applyAlignment="1" applyProtection="1">
      <alignment horizontal="center"/>
    </xf>
    <xf numFmtId="0" fontId="16" fillId="0" borderId="17"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16" fillId="0" borderId="24" xfId="0" applyFont="1" applyFill="1" applyBorder="1" applyAlignment="1" applyProtection="1">
      <alignment vertical="center" wrapText="1"/>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16" xfId="0" applyFont="1" applyBorder="1" applyAlignment="1" applyProtection="1">
      <alignment horizontal="center" vertical="center"/>
    </xf>
    <xf numFmtId="0" fontId="18" fillId="0" borderId="0" xfId="0" applyFont="1" applyBorder="1" applyAlignment="1" applyProtection="1">
      <alignment horizontal="center"/>
    </xf>
    <xf numFmtId="0" fontId="18" fillId="0" borderId="6" xfId="0" applyFont="1" applyBorder="1" applyAlignment="1" applyProtection="1">
      <alignment horizontal="center"/>
    </xf>
    <xf numFmtId="1" fontId="19" fillId="0" borderId="8" xfId="0" applyNumberFormat="1"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5" fillId="0" borderId="11" xfId="0" applyFont="1" applyBorder="1" applyAlignment="1" applyProtection="1">
      <alignment horizontal="right" vertical="top"/>
    </xf>
    <xf numFmtId="0" fontId="15" fillId="0" borderId="12" xfId="0" applyFont="1" applyBorder="1" applyAlignment="1" applyProtection="1">
      <alignment horizontal="right" vertical="top"/>
    </xf>
    <xf numFmtId="0" fontId="15" fillId="0" borderId="13" xfId="0" applyFont="1" applyBorder="1" applyAlignment="1" applyProtection="1">
      <alignment horizontal="right" vertical="top"/>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5" fillId="0" borderId="48" xfId="0" applyFont="1" applyBorder="1" applyAlignment="1" applyProtection="1">
      <alignment horizontal="right" vertical="top"/>
    </xf>
    <xf numFmtId="0" fontId="16" fillId="0" borderId="11" xfId="0" applyFont="1" applyBorder="1" applyAlignment="1" applyProtection="1">
      <alignment horizontal="center" vertical="center"/>
    </xf>
    <xf numFmtId="0" fontId="21" fillId="0" borderId="142" xfId="0" applyFont="1" applyBorder="1" applyAlignment="1" applyProtection="1">
      <alignment horizontal="center" vertical="center"/>
    </xf>
    <xf numFmtId="0" fontId="21" fillId="0" borderId="143" xfId="0" applyFont="1" applyBorder="1" applyAlignment="1" applyProtection="1">
      <alignment horizontal="center" vertical="center"/>
    </xf>
    <xf numFmtId="0" fontId="21" fillId="0" borderId="142" xfId="0" applyFont="1" applyFill="1" applyBorder="1" applyAlignment="1" applyProtection="1">
      <alignment horizontal="center" vertical="distributed" wrapText="1"/>
    </xf>
    <xf numFmtId="0" fontId="21" fillId="0" borderId="143" xfId="0" applyFont="1" applyFill="1" applyBorder="1" applyAlignment="1" applyProtection="1">
      <alignment horizontal="center" vertical="distributed" wrapText="1"/>
    </xf>
    <xf numFmtId="0" fontId="21" fillId="0" borderId="129" xfId="0" applyFont="1" applyFill="1" applyBorder="1" applyAlignment="1" applyProtection="1">
      <alignment horizontal="center" vertical="distributed" wrapText="1"/>
    </xf>
    <xf numFmtId="0" fontId="21" fillId="0" borderId="127" xfId="0" applyFont="1" applyFill="1" applyBorder="1" applyAlignment="1" applyProtection="1">
      <alignment horizontal="center" vertical="distributed" wrapText="1"/>
    </xf>
    <xf numFmtId="0" fontId="21" fillId="0" borderId="130" xfId="0" applyFont="1" applyFill="1" applyBorder="1" applyAlignment="1" applyProtection="1">
      <alignment horizontal="center" vertical="distributed" wrapText="1"/>
    </xf>
    <xf numFmtId="0" fontId="21" fillId="0" borderId="128" xfId="0" applyFont="1" applyFill="1" applyBorder="1" applyAlignment="1" applyProtection="1">
      <alignment horizontal="center" vertical="distributed" wrapText="1"/>
    </xf>
    <xf numFmtId="0" fontId="21" fillId="0" borderId="142" xfId="0" quotePrefix="1" applyFont="1" applyFill="1" applyBorder="1" applyAlignment="1" applyProtection="1">
      <alignment horizontal="center" vertical="distributed" wrapText="1"/>
    </xf>
    <xf numFmtId="0" fontId="21" fillId="0" borderId="143" xfId="0" quotePrefix="1" applyFont="1" applyFill="1" applyBorder="1" applyAlignment="1" applyProtection="1">
      <alignment horizontal="center" vertical="distributed" wrapText="1"/>
    </xf>
    <xf numFmtId="0" fontId="84" fillId="0" borderId="0" xfId="0" applyFont="1" applyFill="1" applyAlignment="1" applyProtection="1">
      <alignment horizontal="center" vertical="center"/>
    </xf>
    <xf numFmtId="0" fontId="21" fillId="0" borderId="128" xfId="0" applyNumberFormat="1" applyFont="1" applyBorder="1" applyAlignment="1" applyProtection="1">
      <alignment horizontal="center" vertical="center"/>
    </xf>
    <xf numFmtId="0" fontId="21" fillId="0" borderId="129" xfId="0" applyNumberFormat="1" applyFont="1" applyBorder="1" applyAlignment="1" applyProtection="1">
      <alignment horizontal="center" vertical="center"/>
    </xf>
    <xf numFmtId="0" fontId="21" fillId="0" borderId="123" xfId="0" applyNumberFormat="1" applyFont="1" applyBorder="1" applyAlignment="1" applyProtection="1">
      <alignment horizontal="center" vertical="center"/>
    </xf>
    <xf numFmtId="0" fontId="21" fillId="0" borderId="124" xfId="0" applyNumberFormat="1" applyFont="1" applyBorder="1" applyAlignment="1" applyProtection="1">
      <alignment horizontal="center" vertical="center"/>
    </xf>
    <xf numFmtId="0" fontId="21" fillId="0" borderId="125" xfId="0" applyFont="1" applyFill="1" applyBorder="1" applyAlignment="1" applyProtection="1">
      <alignment horizontal="center" vertical="distributed" wrapText="1"/>
    </xf>
    <xf numFmtId="0" fontId="21" fillId="0" borderId="123" xfId="0" applyFont="1" applyFill="1" applyBorder="1" applyAlignment="1" applyProtection="1">
      <alignment horizontal="center" vertical="distributed" wrapText="1"/>
    </xf>
    <xf numFmtId="0" fontId="21" fillId="0" borderId="140" xfId="0" applyFont="1" applyFill="1" applyBorder="1" applyAlignment="1" applyProtection="1">
      <alignment horizontal="center" vertical="distributed" wrapText="1"/>
    </xf>
    <xf numFmtId="0" fontId="21" fillId="0" borderId="141" xfId="0" applyFont="1" applyFill="1" applyBorder="1" applyAlignment="1" applyProtection="1">
      <alignment horizontal="center" vertical="distributed" wrapText="1"/>
    </xf>
    <xf numFmtId="0" fontId="21" fillId="0" borderId="125" xfId="0" applyFont="1" applyBorder="1" applyAlignment="1" applyProtection="1">
      <alignment horizontal="center" vertical="center"/>
    </xf>
    <xf numFmtId="0" fontId="21" fillId="0" borderId="123" xfId="0" applyFont="1" applyBorder="1" applyAlignment="1" applyProtection="1">
      <alignment horizontal="center" vertical="center"/>
    </xf>
    <xf numFmtId="0" fontId="10" fillId="0" borderId="121" xfId="0" applyFont="1" applyBorder="1" applyAlignment="1" applyProtection="1">
      <alignment horizontal="center" vertical="center"/>
    </xf>
    <xf numFmtId="0" fontId="10" fillId="0" borderId="126" xfId="0" applyFont="1" applyBorder="1" applyAlignment="1" applyProtection="1">
      <alignment horizontal="center" vertical="center"/>
    </xf>
    <xf numFmtId="0" fontId="21" fillId="0" borderId="159" xfId="0" applyFont="1" applyBorder="1" applyAlignment="1" applyProtection="1">
      <alignment horizontal="center" vertical="center" justifyLastLine="1"/>
    </xf>
    <xf numFmtId="0" fontId="21" fillId="0" borderId="163" xfId="0" applyFont="1" applyBorder="1" applyAlignment="1" applyProtection="1">
      <alignment horizontal="center" vertical="center" justifyLastLine="1"/>
    </xf>
    <xf numFmtId="0" fontId="21" fillId="0" borderId="161" xfId="0" applyFont="1" applyBorder="1" applyAlignment="1" applyProtection="1">
      <alignment horizontal="center" vertical="center" justifyLastLine="1"/>
    </xf>
    <xf numFmtId="0" fontId="21" fillId="0" borderId="164" xfId="0" applyFont="1" applyBorder="1" applyAlignment="1" applyProtection="1">
      <alignment horizontal="center" vertical="center" justifyLastLine="1"/>
    </xf>
    <xf numFmtId="0" fontId="21" fillId="0" borderId="165" xfId="0" applyFont="1" applyBorder="1" applyAlignment="1" applyProtection="1">
      <alignment horizontal="center" vertical="center" justifyLastLine="1"/>
    </xf>
    <xf numFmtId="0" fontId="21" fillId="0" borderId="166" xfId="0" applyFont="1" applyBorder="1" applyAlignment="1" applyProtection="1">
      <alignment horizontal="center" vertical="center" justifyLastLine="1"/>
    </xf>
    <xf numFmtId="0" fontId="21" fillId="0" borderId="167" xfId="0" applyFont="1" applyBorder="1" applyAlignment="1" applyProtection="1">
      <alignment horizontal="center" vertical="center" justifyLastLine="1"/>
    </xf>
    <xf numFmtId="0" fontId="21" fillId="0" borderId="168" xfId="0" applyFont="1" applyBorder="1" applyAlignment="1" applyProtection="1">
      <alignment horizontal="center" vertical="center" justifyLastLine="1"/>
    </xf>
    <xf numFmtId="0" fontId="21" fillId="0" borderId="93" xfId="0" applyFont="1" applyFill="1" applyBorder="1" applyAlignment="1" applyProtection="1">
      <alignment horizontal="center" vertical="center" wrapText="1"/>
    </xf>
    <xf numFmtId="0" fontId="21" fillId="0" borderId="163" xfId="0" applyFont="1" applyFill="1" applyBorder="1" applyAlignment="1" applyProtection="1">
      <alignment horizontal="center" vertical="center" wrapText="1"/>
    </xf>
    <xf numFmtId="0" fontId="21" fillId="0" borderId="87" xfId="0" applyFont="1" applyFill="1" applyBorder="1" applyAlignment="1" applyProtection="1">
      <alignment horizontal="center" vertical="center" wrapText="1"/>
    </xf>
    <xf numFmtId="0" fontId="21" fillId="0" borderId="164" xfId="0" applyFont="1" applyFill="1" applyBorder="1" applyAlignment="1" applyProtection="1">
      <alignment horizontal="center" vertical="center" wrapText="1"/>
    </xf>
    <xf numFmtId="0" fontId="21" fillId="0" borderId="140" xfId="0" applyFont="1" applyBorder="1" applyAlignment="1" applyProtection="1">
      <alignment horizontal="center" vertical="center"/>
    </xf>
    <xf numFmtId="0" fontId="21" fillId="0" borderId="141" xfId="0" applyFont="1" applyBorder="1" applyAlignment="1" applyProtection="1">
      <alignment horizontal="center" vertical="center"/>
    </xf>
    <xf numFmtId="0" fontId="21" fillId="0" borderId="73" xfId="0" applyFont="1" applyBorder="1" applyAlignment="1" applyProtection="1">
      <alignment horizontal="center" vertical="center"/>
    </xf>
    <xf numFmtId="0" fontId="21" fillId="0" borderId="140" xfId="0" quotePrefix="1" applyFont="1" applyFill="1" applyBorder="1" applyAlignment="1" applyProtection="1">
      <alignment horizontal="center" vertical="distributed" wrapText="1"/>
    </xf>
    <xf numFmtId="0" fontId="21" fillId="0" borderId="141" xfId="0" quotePrefix="1" applyFont="1" applyFill="1" applyBorder="1" applyAlignment="1" applyProtection="1">
      <alignment horizontal="center" vertical="distributed" wrapText="1"/>
    </xf>
    <xf numFmtId="0" fontId="21" fillId="0" borderId="139" xfId="0" applyFont="1" applyFill="1" applyBorder="1" applyAlignment="1" applyProtection="1">
      <alignment horizontal="center" vertical="distributed" wrapText="1"/>
    </xf>
    <xf numFmtId="0" fontId="21" fillId="0" borderId="100" xfId="0" applyFont="1" applyBorder="1" applyAlignment="1" applyProtection="1">
      <alignment horizontal="center" vertical="center"/>
    </xf>
    <xf numFmtId="0" fontId="21" fillId="0" borderId="130" xfId="0" applyFont="1" applyBorder="1" applyAlignment="1" applyProtection="1">
      <alignment horizontal="center" vertical="center"/>
    </xf>
    <xf numFmtId="0" fontId="21" fillId="0" borderId="128" xfId="0" applyFont="1" applyBorder="1" applyAlignment="1" applyProtection="1">
      <alignment horizontal="center" vertical="center"/>
    </xf>
    <xf numFmtId="0" fontId="21" fillId="0" borderId="125" xfId="0" applyNumberFormat="1" applyFont="1" applyBorder="1" applyAlignment="1" applyProtection="1">
      <alignment horizontal="center" vertical="center"/>
    </xf>
    <xf numFmtId="0" fontId="21" fillId="0" borderId="130" xfId="0" applyNumberFormat="1" applyFont="1" applyBorder="1" applyAlignment="1" applyProtection="1">
      <alignment horizontal="center" vertical="center"/>
    </xf>
    <xf numFmtId="0" fontId="21" fillId="0" borderId="127" xfId="0" applyFont="1" applyBorder="1" applyAlignment="1" applyProtection="1">
      <alignment horizontal="center" vertical="center"/>
    </xf>
    <xf numFmtId="0" fontId="16" fillId="0" borderId="122" xfId="0" applyFont="1" applyBorder="1" applyAlignment="1" applyProtection="1">
      <alignment horizontal="center" vertical="center"/>
    </xf>
    <xf numFmtId="0" fontId="16" fillId="0" borderId="131" xfId="0" applyFont="1" applyBorder="1" applyAlignment="1" applyProtection="1">
      <alignment horizontal="center" vertical="center"/>
    </xf>
    <xf numFmtId="0" fontId="10" fillId="0" borderId="127" xfId="0" applyFont="1" applyFill="1" applyBorder="1" applyAlignment="1" applyProtection="1">
      <alignment horizontal="center" vertical="center"/>
    </xf>
    <xf numFmtId="0" fontId="16" fillId="0" borderId="127" xfId="0" applyFont="1" applyBorder="1" applyAlignment="1" applyProtection="1">
      <alignment horizontal="center" vertical="center"/>
    </xf>
    <xf numFmtId="0" fontId="16" fillId="0" borderId="132" xfId="0" applyFont="1" applyBorder="1" applyAlignment="1" applyProtection="1">
      <alignment horizontal="center" vertical="center"/>
    </xf>
    <xf numFmtId="0" fontId="10" fillId="0" borderId="121" xfId="0" applyFont="1" applyBorder="1" applyAlignment="1" applyProtection="1">
      <alignment horizontal="center"/>
    </xf>
    <xf numFmtId="0" fontId="10" fillId="0" borderId="126" xfId="0" applyFont="1" applyBorder="1" applyAlignment="1" applyProtection="1">
      <alignment horizontal="center"/>
    </xf>
    <xf numFmtId="0" fontId="10" fillId="0" borderId="122" xfId="0" applyFont="1" applyBorder="1" applyAlignment="1" applyProtection="1">
      <alignment horizontal="center" vertical="center" wrapText="1"/>
    </xf>
    <xf numFmtId="0" fontId="10" fillId="0" borderId="127" xfId="0" applyFont="1" applyBorder="1" applyAlignment="1" applyProtection="1">
      <alignment horizontal="center" vertical="center" wrapText="1"/>
    </xf>
    <xf numFmtId="0" fontId="10" fillId="0" borderId="122" xfId="0" applyFont="1" applyFill="1" applyBorder="1" applyAlignment="1" applyProtection="1">
      <alignment horizontal="center" vertical="center"/>
    </xf>
    <xf numFmtId="0" fontId="21" fillId="0" borderId="100" xfId="0" applyFont="1" applyFill="1" applyBorder="1" applyAlignment="1" applyProtection="1">
      <alignment horizontal="center" vertical="distributed" wrapText="1"/>
    </xf>
    <xf numFmtId="0" fontId="10" fillId="0" borderId="0" xfId="0" applyFont="1" applyAlignment="1" applyProtection="1">
      <alignment horizontal="left" vertical="center"/>
    </xf>
    <xf numFmtId="0" fontId="21" fillId="0" borderId="142" xfId="0" applyNumberFormat="1" applyFont="1" applyBorder="1" applyAlignment="1" applyProtection="1">
      <alignment horizontal="center" vertical="center"/>
    </xf>
    <xf numFmtId="0" fontId="21" fillId="0" borderId="143" xfId="0" applyNumberFormat="1" applyFont="1" applyBorder="1" applyAlignment="1" applyProtection="1">
      <alignment horizontal="center" vertical="center"/>
    </xf>
    <xf numFmtId="0" fontId="21" fillId="0" borderId="138" xfId="0" applyNumberFormat="1" applyFont="1" applyBorder="1" applyAlignment="1" applyProtection="1">
      <alignment horizontal="center" vertical="center"/>
    </xf>
    <xf numFmtId="0" fontId="21" fillId="0" borderId="172" xfId="0" applyFont="1" applyFill="1" applyBorder="1" applyAlignment="1" applyProtection="1">
      <alignment horizontal="center" vertical="distributed" wrapText="1"/>
    </xf>
    <xf numFmtId="0" fontId="21" fillId="0" borderId="73" xfId="0" applyFont="1" applyFill="1" applyBorder="1" applyAlignment="1" applyProtection="1">
      <alignment horizontal="center" vertical="distributed" wrapText="1"/>
    </xf>
    <xf numFmtId="0" fontId="21" fillId="0" borderId="172" xfId="0" applyNumberFormat="1" applyFont="1" applyBorder="1" applyAlignment="1" applyProtection="1">
      <alignment horizontal="center" vertical="center"/>
    </xf>
    <xf numFmtId="0" fontId="21" fillId="0" borderId="140" xfId="0" applyNumberFormat="1" applyFont="1" applyBorder="1" applyAlignment="1" applyProtection="1">
      <alignment horizontal="center" vertical="center"/>
    </xf>
    <xf numFmtId="0" fontId="21" fillId="0" borderId="139" xfId="0" applyNumberFormat="1" applyFont="1" applyBorder="1" applyAlignment="1" applyProtection="1">
      <alignment horizontal="center" vertical="center"/>
    </xf>
    <xf numFmtId="0" fontId="21" fillId="0" borderId="171" xfId="0" applyFont="1" applyFill="1" applyBorder="1" applyAlignment="1" applyProtection="1">
      <alignment horizontal="center" vertical="distributed" wrapText="1"/>
    </xf>
    <xf numFmtId="0" fontId="21" fillId="0" borderId="141" xfId="0" applyNumberFormat="1" applyFont="1" applyBorder="1" applyAlignment="1" applyProtection="1">
      <alignment horizontal="center" vertical="center"/>
    </xf>
    <xf numFmtId="0" fontId="21" fillId="0" borderId="171" xfId="0" applyNumberFormat="1" applyFont="1" applyBorder="1" applyAlignment="1" applyProtection="1">
      <alignment horizontal="center" vertical="center"/>
    </xf>
    <xf numFmtId="0" fontId="10" fillId="0" borderId="131" xfId="0" applyFont="1" applyFill="1" applyBorder="1" applyAlignment="1" applyProtection="1">
      <alignment horizontal="center" vertical="center"/>
    </xf>
    <xf numFmtId="0" fontId="10" fillId="14" borderId="127" xfId="0" applyFont="1" applyFill="1" applyBorder="1" applyAlignment="1" applyProtection="1">
      <alignment horizontal="center" vertical="center"/>
    </xf>
    <xf numFmtId="0" fontId="10" fillId="14" borderId="132" xfId="0" applyFont="1" applyFill="1" applyBorder="1" applyAlignment="1" applyProtection="1">
      <alignment horizontal="center" vertical="center"/>
    </xf>
    <xf numFmtId="0" fontId="10" fillId="0" borderId="132" xfId="0" applyFont="1" applyFill="1" applyBorder="1" applyAlignment="1" applyProtection="1">
      <alignment horizontal="center" vertical="center"/>
    </xf>
    <xf numFmtId="49" fontId="21" fillId="0" borderId="128" xfId="0" applyNumberFormat="1" applyFont="1" applyBorder="1" applyAlignment="1" applyProtection="1">
      <alignment horizontal="center" vertical="center"/>
    </xf>
    <xf numFmtId="0" fontId="21" fillId="0" borderId="129" xfId="0" applyFont="1" applyBorder="1" applyAlignment="1" applyProtection="1">
      <alignment horizontal="center" vertical="center"/>
    </xf>
    <xf numFmtId="49" fontId="21" fillId="0" borderId="123" xfId="0" applyNumberFormat="1" applyFont="1" applyBorder="1" applyAlignment="1" applyProtection="1">
      <alignment horizontal="center" vertical="center"/>
    </xf>
    <xf numFmtId="0" fontId="21" fillId="0" borderId="124" xfId="0" applyFont="1" applyBorder="1" applyAlignment="1" applyProtection="1">
      <alignment horizontal="center" vertical="center"/>
    </xf>
    <xf numFmtId="49" fontId="21" fillId="0" borderId="142" xfId="0" applyNumberFormat="1" applyFont="1" applyBorder="1" applyAlignment="1" applyProtection="1">
      <alignment horizontal="center" vertical="center"/>
    </xf>
    <xf numFmtId="49" fontId="21" fillId="0" borderId="143" xfId="0" applyNumberFormat="1" applyFont="1" applyBorder="1" applyAlignment="1" applyProtection="1">
      <alignment horizontal="center" vertical="center"/>
    </xf>
    <xf numFmtId="0" fontId="21" fillId="0" borderId="138" xfId="0" applyFont="1" applyBorder="1" applyAlignment="1" applyProtection="1">
      <alignment horizontal="center" vertical="center"/>
    </xf>
    <xf numFmtId="49" fontId="21" fillId="0" borderId="140" xfId="0" applyNumberFormat="1" applyFont="1" applyBorder="1" applyAlignment="1" applyProtection="1">
      <alignment horizontal="center" vertical="center"/>
    </xf>
    <xf numFmtId="49" fontId="21" fillId="0" borderId="141" xfId="0" applyNumberFormat="1" applyFont="1" applyBorder="1" applyAlignment="1" applyProtection="1">
      <alignment horizontal="center" vertical="center"/>
    </xf>
    <xf numFmtId="49" fontId="21" fillId="0" borderId="125" xfId="0" applyNumberFormat="1" applyFont="1" applyBorder="1" applyAlignment="1" applyProtection="1">
      <alignment horizontal="center" vertical="center"/>
    </xf>
    <xf numFmtId="0" fontId="21" fillId="0" borderId="110" xfId="0" applyNumberFormat="1" applyFont="1" applyBorder="1" applyAlignment="1" applyProtection="1">
      <alignment horizontal="center" vertical="center"/>
    </xf>
    <xf numFmtId="0" fontId="21" fillId="0" borderId="111" xfId="0" applyNumberFormat="1" applyFont="1" applyBorder="1" applyAlignment="1" applyProtection="1">
      <alignment horizontal="center" vertical="center"/>
    </xf>
    <xf numFmtId="0" fontId="21" fillId="0" borderId="119" xfId="0" applyNumberFormat="1" applyFont="1" applyBorder="1" applyAlignment="1" applyProtection="1">
      <alignment horizontal="center" vertical="center"/>
    </xf>
    <xf numFmtId="0" fontId="21" fillId="0" borderId="120" xfId="0" applyNumberFormat="1" applyFont="1" applyBorder="1" applyAlignment="1" applyProtection="1">
      <alignment horizontal="center" vertical="center"/>
    </xf>
    <xf numFmtId="49" fontId="21" fillId="0" borderId="130" xfId="0" applyNumberFormat="1" applyFont="1" applyBorder="1" applyAlignment="1" applyProtection="1">
      <alignment horizontal="center" vertical="center"/>
    </xf>
    <xf numFmtId="0" fontId="21" fillId="0" borderId="139" xfId="0" applyFont="1" applyBorder="1" applyAlignment="1" applyProtection="1">
      <alignment horizontal="center" vertical="center"/>
    </xf>
    <xf numFmtId="0" fontId="22" fillId="0" borderId="115" xfId="0" applyFont="1" applyBorder="1" applyAlignment="1" applyProtection="1">
      <alignment horizontal="center" vertical="center"/>
    </xf>
    <xf numFmtId="0" fontId="22" fillId="0" borderId="116" xfId="0" applyFont="1" applyBorder="1" applyAlignment="1" applyProtection="1">
      <alignment horizontal="center" vertical="center"/>
    </xf>
    <xf numFmtId="0" fontId="22" fillId="0" borderId="117" xfId="0" applyFont="1" applyBorder="1" applyAlignment="1" applyProtection="1">
      <alignment horizontal="center" vertical="center"/>
    </xf>
    <xf numFmtId="0" fontId="22" fillId="0" borderId="118" xfId="0" applyFont="1" applyBorder="1" applyAlignment="1" applyProtection="1">
      <alignment horizontal="center" vertical="center"/>
    </xf>
    <xf numFmtId="0" fontId="23" fillId="0" borderId="115" xfId="0" applyFont="1" applyBorder="1" applyAlignment="1" applyProtection="1">
      <alignment horizontal="center" vertical="center"/>
    </xf>
    <xf numFmtId="0" fontId="23" fillId="0" borderId="117" xfId="0" applyFont="1" applyBorder="1" applyAlignment="1" applyProtection="1">
      <alignment horizontal="center" vertical="center"/>
    </xf>
    <xf numFmtId="0" fontId="21" fillId="0" borderId="8" xfId="0" applyFont="1" applyBorder="1" applyAlignment="1" applyProtection="1">
      <alignment horizontal="center" vertical="center" wrapText="1"/>
    </xf>
    <xf numFmtId="0" fontId="24" fillId="0" borderId="119" xfId="0" applyNumberFormat="1" applyFont="1" applyBorder="1" applyAlignment="1" applyProtection="1">
      <alignment horizontal="center" vertical="center"/>
    </xf>
    <xf numFmtId="0" fontId="24" fillId="0" borderId="10" xfId="0" applyNumberFormat="1" applyFont="1" applyBorder="1" applyAlignment="1" applyProtection="1">
      <alignment horizontal="center" vertical="center"/>
    </xf>
    <xf numFmtId="0" fontId="22" fillId="0" borderId="110" xfId="0" applyFont="1" applyBorder="1" applyAlignment="1" applyProtection="1">
      <alignment horizontal="center" vertical="center"/>
    </xf>
    <xf numFmtId="0" fontId="22" fillId="0" borderId="111" xfId="0" applyFont="1" applyBorder="1" applyAlignment="1" applyProtection="1">
      <alignment horizontal="center" vertical="center"/>
    </xf>
    <xf numFmtId="0" fontId="21" fillId="0" borderId="12" xfId="0" quotePrefix="1" applyFont="1" applyBorder="1" applyAlignment="1" applyProtection="1">
      <alignment horizontal="center" vertical="center"/>
    </xf>
    <xf numFmtId="0" fontId="22" fillId="0" borderId="6" xfId="0" applyFont="1" applyBorder="1" applyAlignment="1" applyProtection="1">
      <alignment horizontal="center"/>
    </xf>
    <xf numFmtId="0" fontId="19" fillId="0" borderId="8" xfId="0" applyFont="1" applyBorder="1" applyAlignment="1" applyProtection="1">
      <alignment horizontal="center" vertical="center"/>
    </xf>
    <xf numFmtId="0" fontId="10" fillId="0" borderId="159" xfId="0" applyFont="1" applyBorder="1" applyAlignment="1" applyProtection="1">
      <alignment horizontal="center" vertical="center"/>
    </xf>
    <xf numFmtId="0" fontId="10" fillId="0" borderId="93" xfId="0" applyFont="1" applyBorder="1" applyAlignment="1" applyProtection="1">
      <alignment horizontal="center" vertical="center"/>
    </xf>
    <xf numFmtId="0" fontId="10" fillId="0" borderId="160" xfId="0" applyFont="1" applyBorder="1" applyAlignment="1" applyProtection="1">
      <alignment horizontal="center" vertical="center"/>
    </xf>
    <xf numFmtId="0" fontId="10" fillId="0" borderId="161" xfId="0" applyFont="1" applyBorder="1" applyAlignment="1" applyProtection="1">
      <alignment horizontal="center" vertical="center"/>
    </xf>
    <xf numFmtId="0" fontId="10" fillId="0" borderId="87" xfId="0" applyFont="1" applyBorder="1" applyAlignment="1" applyProtection="1">
      <alignment horizontal="center" vertical="center"/>
    </xf>
    <xf numFmtId="0" fontId="10" fillId="0" borderId="162" xfId="0" applyFont="1" applyBorder="1" applyAlignment="1" applyProtection="1">
      <alignment horizontal="center" vertical="center"/>
    </xf>
    <xf numFmtId="0" fontId="10" fillId="0" borderId="0" xfId="0" applyFont="1" applyFill="1" applyAlignment="1" applyProtection="1">
      <alignment horizontal="center"/>
    </xf>
    <xf numFmtId="0" fontId="18" fillId="0" borderId="0" xfId="0" applyFont="1" applyFill="1" applyAlignment="1" applyProtection="1">
      <alignment horizontal="distributed"/>
    </xf>
    <xf numFmtId="176" fontId="35" fillId="0" borderId="9" xfId="0" applyNumberFormat="1"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5" xfId="0" applyFont="1" applyBorder="1" applyAlignment="1" applyProtection="1">
      <alignment horizontal="center" vertical="center"/>
    </xf>
    <xf numFmtId="0" fontId="39" fillId="0" borderId="7" xfId="0" applyFont="1" applyBorder="1" applyAlignment="1" applyProtection="1">
      <alignment horizontal="center" vertical="center"/>
    </xf>
    <xf numFmtId="0" fontId="16" fillId="0" borderId="1" xfId="0" applyFont="1" applyBorder="1" applyAlignment="1" applyProtection="1">
      <alignment horizontal="center" shrinkToFit="1"/>
    </xf>
    <xf numFmtId="0" fontId="16" fillId="0" borderId="2" xfId="0" applyFont="1" applyBorder="1" applyAlignment="1" applyProtection="1">
      <alignment horizontal="center" shrinkToFit="1"/>
    </xf>
    <xf numFmtId="0" fontId="16" fillId="0" borderId="3" xfId="0" applyFont="1" applyBorder="1" applyAlignment="1" applyProtection="1">
      <alignment horizontal="center" shrinkToFit="1"/>
    </xf>
    <xf numFmtId="0" fontId="16" fillId="0" borderId="4" xfId="0" applyFont="1" applyBorder="1" applyAlignment="1" applyProtection="1">
      <alignment horizontal="center" shrinkToFit="1"/>
    </xf>
    <xf numFmtId="0" fontId="16" fillId="0" borderId="0" xfId="0" applyFont="1" applyBorder="1" applyAlignment="1" applyProtection="1">
      <alignment horizontal="center" shrinkToFit="1"/>
    </xf>
    <xf numFmtId="0" fontId="16" fillId="0" borderId="23" xfId="0" applyFont="1" applyBorder="1" applyAlignment="1" applyProtection="1">
      <alignment horizontal="center" shrinkToFit="1"/>
    </xf>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137" xfId="0" applyFont="1" applyBorder="1" applyAlignment="1" applyProtection="1">
      <alignment horizontal="center" vertical="center"/>
      <protection locked="0"/>
    </xf>
    <xf numFmtId="0" fontId="16" fillId="0" borderId="136" xfId="0" applyFont="1" applyBorder="1" applyAlignment="1" applyProtection="1">
      <alignment horizontal="center" vertical="center"/>
      <protection locked="0"/>
    </xf>
    <xf numFmtId="0" fontId="39" fillId="7" borderId="52" xfId="0" applyFont="1" applyFill="1" applyBorder="1" applyAlignment="1" applyProtection="1">
      <alignment horizontal="center" vertical="center" wrapText="1"/>
      <protection locked="0"/>
    </xf>
    <xf numFmtId="0" fontId="39" fillId="7" borderId="53" xfId="0" applyFont="1" applyFill="1" applyBorder="1" applyAlignment="1" applyProtection="1">
      <alignment horizontal="center" vertical="center" wrapText="1"/>
      <protection locked="0"/>
    </xf>
    <xf numFmtId="0" fontId="39" fillId="4" borderId="49" xfId="0" applyFont="1" applyFill="1" applyBorder="1" applyAlignment="1" applyProtection="1">
      <alignment horizontal="center" vertical="center" justifyLastLine="1"/>
      <protection locked="0"/>
    </xf>
    <xf numFmtId="0" fontId="39" fillId="4" borderId="50" xfId="0" applyFont="1" applyFill="1" applyBorder="1" applyAlignment="1" applyProtection="1">
      <alignment horizontal="center" vertical="center" justifyLastLine="1"/>
      <protection locked="0"/>
    </xf>
    <xf numFmtId="0" fontId="39" fillId="4" borderId="51" xfId="0" applyFont="1" applyFill="1" applyBorder="1" applyAlignment="1" applyProtection="1">
      <alignment horizontal="center" vertical="center" justifyLastLine="1"/>
      <protection locked="0"/>
    </xf>
    <xf numFmtId="0" fontId="39" fillId="0" borderId="1"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39" fillId="0" borderId="99" xfId="0" applyFont="1" applyFill="1" applyBorder="1" applyAlignment="1" applyProtection="1">
      <alignment horizontal="distributed" vertical="center"/>
      <protection locked="0"/>
    </xf>
    <xf numFmtId="0" fontId="39" fillId="0" borderId="100" xfId="0" applyFont="1" applyFill="1" applyBorder="1" applyAlignment="1" applyProtection="1">
      <alignment horizontal="distributed" vertical="center"/>
      <protection locked="0"/>
    </xf>
    <xf numFmtId="0" fontId="39" fillId="0" borderId="80" xfId="0" applyFont="1" applyFill="1" applyBorder="1" applyAlignment="1" applyProtection="1">
      <alignment horizontal="distributed" vertical="center"/>
      <protection locked="0"/>
    </xf>
    <xf numFmtId="0" fontId="39" fillId="0" borderId="71" xfId="0" applyFont="1" applyFill="1" applyBorder="1" applyAlignment="1" applyProtection="1">
      <alignment horizontal="distributed" vertical="center"/>
      <protection locked="0"/>
    </xf>
    <xf numFmtId="0" fontId="39" fillId="7" borderId="79" xfId="0" applyFont="1" applyFill="1" applyBorder="1" applyAlignment="1" applyProtection="1">
      <alignment horizontal="center" vertical="center" wrapText="1"/>
      <protection locked="0"/>
    </xf>
    <xf numFmtId="0" fontId="43" fillId="0" borderId="72" xfId="0" applyFont="1" applyFill="1" applyBorder="1" applyAlignment="1">
      <alignment horizontal="distributed" vertical="center"/>
    </xf>
    <xf numFmtId="0" fontId="43" fillId="0" borderId="73" xfId="0" applyFont="1" applyFill="1" applyBorder="1" applyAlignment="1">
      <alignment horizontal="distributed" vertical="center"/>
    </xf>
    <xf numFmtId="0" fontId="42" fillId="2" borderId="74" xfId="0" applyNumberFormat="1" applyFont="1" applyFill="1" applyBorder="1" applyAlignment="1" applyProtection="1">
      <alignment horizontal="center" vertical="center"/>
      <protection locked="0"/>
    </xf>
    <xf numFmtId="0" fontId="42" fillId="2" borderId="2" xfId="0" applyNumberFormat="1" applyFont="1" applyFill="1" applyBorder="1" applyAlignment="1" applyProtection="1">
      <alignment horizontal="center" vertical="center"/>
      <protection locked="0"/>
    </xf>
    <xf numFmtId="0" fontId="42" fillId="2" borderId="75" xfId="0" applyNumberFormat="1" applyFont="1" applyFill="1" applyBorder="1" applyAlignment="1" applyProtection="1">
      <alignment horizontal="center" vertical="center"/>
      <protection locked="0"/>
    </xf>
    <xf numFmtId="0" fontId="42" fillId="2" borderId="81" xfId="0" applyNumberFormat="1" applyFont="1" applyFill="1" applyBorder="1" applyAlignment="1" applyProtection="1">
      <alignment horizontal="center" vertical="center"/>
      <protection locked="0"/>
    </xf>
    <xf numFmtId="0" fontId="42" fillId="2" borderId="0" xfId="0" applyNumberFormat="1" applyFont="1" applyFill="1" applyBorder="1" applyAlignment="1" applyProtection="1">
      <alignment horizontal="center" vertical="center"/>
      <protection locked="0"/>
    </xf>
    <xf numFmtId="0" fontId="42" fillId="2" borderId="82" xfId="0" applyNumberFormat="1" applyFont="1" applyFill="1" applyBorder="1" applyAlignment="1" applyProtection="1">
      <alignment horizontal="center" vertical="center"/>
      <protection locked="0"/>
    </xf>
    <xf numFmtId="0" fontId="42" fillId="2" borderId="86" xfId="0" applyNumberFormat="1" applyFont="1" applyFill="1" applyBorder="1" applyAlignment="1" applyProtection="1">
      <alignment horizontal="center" vertical="center"/>
      <protection locked="0"/>
    </xf>
    <xf numFmtId="0" fontId="42" fillId="2" borderId="87" xfId="0" applyNumberFormat="1" applyFont="1" applyFill="1" applyBorder="1" applyAlignment="1" applyProtection="1">
      <alignment horizontal="center" vertical="center"/>
      <protection locked="0"/>
    </xf>
    <xf numFmtId="0" fontId="42" fillId="2" borderId="88" xfId="0" applyNumberFormat="1" applyFont="1" applyFill="1" applyBorder="1" applyAlignment="1" applyProtection="1">
      <alignment horizontal="center" vertical="center"/>
      <protection locked="0"/>
    </xf>
    <xf numFmtId="0" fontId="42" fillId="2" borderId="92" xfId="0" applyFont="1" applyFill="1" applyBorder="1" applyAlignment="1" applyProtection="1">
      <alignment horizontal="center" vertical="center"/>
      <protection locked="0"/>
    </xf>
    <xf numFmtId="0" fontId="42" fillId="2" borderId="93" xfId="0" applyFont="1" applyFill="1" applyBorder="1" applyAlignment="1" applyProtection="1">
      <alignment horizontal="center" vertical="center"/>
      <protection locked="0"/>
    </xf>
    <xf numFmtId="0" fontId="42" fillId="2" borderId="94" xfId="0" applyFont="1" applyFill="1" applyBorder="1" applyAlignment="1" applyProtection="1">
      <alignment horizontal="center" vertical="center"/>
      <protection locked="0"/>
    </xf>
    <xf numFmtId="0" fontId="42" fillId="2" borderId="81" xfId="0" applyFont="1" applyFill="1" applyBorder="1" applyAlignment="1" applyProtection="1">
      <alignment horizontal="center" vertical="center"/>
      <protection locked="0"/>
    </xf>
    <xf numFmtId="0" fontId="42" fillId="2" borderId="0" xfId="0" applyFont="1" applyFill="1" applyBorder="1" applyAlignment="1" applyProtection="1">
      <alignment horizontal="center" vertical="center"/>
      <protection locked="0"/>
    </xf>
    <xf numFmtId="0" fontId="42" fillId="2" borderId="82" xfId="0" applyFont="1" applyFill="1" applyBorder="1" applyAlignment="1" applyProtection="1">
      <alignment horizontal="center" vertical="center"/>
      <protection locked="0"/>
    </xf>
    <xf numFmtId="0" fontId="42" fillId="2" borderId="86" xfId="0" applyFont="1" applyFill="1" applyBorder="1" applyAlignment="1" applyProtection="1">
      <alignment horizontal="center" vertical="center"/>
      <protection locked="0"/>
    </xf>
    <xf numFmtId="0" fontId="42" fillId="2" borderId="87" xfId="0" applyFont="1" applyFill="1" applyBorder="1" applyAlignment="1" applyProtection="1">
      <alignment horizontal="center" vertical="center"/>
      <protection locked="0"/>
    </xf>
    <xf numFmtId="0" fontId="42" fillId="2" borderId="88" xfId="0" applyFont="1" applyFill="1" applyBorder="1" applyAlignment="1" applyProtection="1">
      <alignment horizontal="center" vertical="center"/>
      <protection locked="0"/>
    </xf>
    <xf numFmtId="0" fontId="27" fillId="0" borderId="0" xfId="0" applyFont="1" applyBorder="1" applyAlignment="1" applyProtection="1">
      <alignment vertical="center" wrapText="1"/>
    </xf>
    <xf numFmtId="0" fontId="27" fillId="0" borderId="23" xfId="0" applyFont="1" applyBorder="1" applyAlignment="1" applyProtection="1">
      <alignment vertical="center" wrapText="1"/>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39" fillId="4" borderId="20" xfId="0" applyFont="1" applyFill="1" applyBorder="1" applyAlignment="1" applyProtection="1">
      <alignment horizontal="center" vertical="center" justifyLastLine="1"/>
      <protection locked="0"/>
    </xf>
    <xf numFmtId="0" fontId="39" fillId="4" borderId="4" xfId="0" applyFont="1" applyFill="1" applyBorder="1" applyAlignment="1" applyProtection="1">
      <alignment horizontal="center" vertical="center" justifyLastLine="1"/>
      <protection locked="0"/>
    </xf>
    <xf numFmtId="0" fontId="39" fillId="4" borderId="23" xfId="0" applyFont="1" applyFill="1" applyBorder="1" applyAlignment="1" applyProtection="1">
      <alignment horizontal="center" vertical="center" justifyLastLine="1"/>
      <protection locked="0"/>
    </xf>
    <xf numFmtId="0" fontId="39" fillId="4" borderId="66" xfId="0" applyFont="1" applyFill="1" applyBorder="1" applyAlignment="1" applyProtection="1">
      <alignment horizontal="center" vertical="center"/>
      <protection locked="0"/>
    </xf>
    <xf numFmtId="0" fontId="39" fillId="4" borderId="67" xfId="0" applyFont="1" applyFill="1" applyBorder="1" applyAlignment="1" applyProtection="1">
      <alignment horizontal="center" vertical="center"/>
      <protection locked="0"/>
    </xf>
    <xf numFmtId="0" fontId="26" fillId="0" borderId="4" xfId="0" applyFont="1" applyBorder="1" applyAlignment="1" applyProtection="1">
      <alignment horizontal="center" vertical="center" wrapText="1"/>
      <protection locked="0"/>
    </xf>
    <xf numFmtId="0" fontId="39" fillId="7" borderId="43" xfId="0" applyFont="1" applyFill="1" applyBorder="1" applyAlignment="1" applyProtection="1">
      <alignment horizontal="center" vertical="center" wrapText="1"/>
      <protection locked="0"/>
    </xf>
    <xf numFmtId="0" fontId="39" fillId="7" borderId="69" xfId="0" applyFont="1" applyFill="1" applyBorder="1" applyAlignment="1" applyProtection="1">
      <alignment horizontal="center" vertical="center" wrapText="1"/>
      <protection locked="0"/>
    </xf>
    <xf numFmtId="0" fontId="39" fillId="7" borderId="50" xfId="0" applyFont="1" applyFill="1" applyBorder="1" applyAlignment="1" applyProtection="1">
      <alignment horizontal="center" vertical="center" wrapText="1"/>
      <protection locked="0"/>
    </xf>
    <xf numFmtId="0" fontId="39" fillId="7" borderId="51" xfId="0" applyFont="1" applyFill="1" applyBorder="1" applyAlignment="1" applyProtection="1">
      <alignment horizontal="center" vertical="center" wrapText="1"/>
      <protection locked="0"/>
    </xf>
    <xf numFmtId="0" fontId="39" fillId="4" borderId="49" xfId="0" applyFont="1" applyFill="1" applyBorder="1" applyAlignment="1" applyProtection="1">
      <alignment horizontal="center" vertical="center"/>
      <protection locked="0"/>
    </xf>
    <xf numFmtId="0" fontId="39" fillId="4" borderId="66" xfId="0" applyFont="1" applyFill="1" applyBorder="1" applyAlignment="1" applyProtection="1">
      <alignment horizontal="center" vertical="center" justifyLastLine="1"/>
      <protection locked="0"/>
    </xf>
    <xf numFmtId="0" fontId="39" fillId="7" borderId="70" xfId="0" applyFont="1" applyFill="1" applyBorder="1" applyAlignment="1" applyProtection="1">
      <alignment horizontal="center" vertical="center" wrapText="1"/>
      <protection locked="0"/>
    </xf>
    <xf numFmtId="0" fontId="39" fillId="7" borderId="66" xfId="0" applyFont="1" applyFill="1" applyBorder="1" applyAlignment="1" applyProtection="1">
      <alignment horizontal="center" vertical="center" wrapText="1"/>
      <protection locked="0"/>
    </xf>
    <xf numFmtId="0" fontId="39" fillId="7" borderId="67" xfId="0" applyFont="1" applyFill="1" applyBorder="1" applyAlignment="1" applyProtection="1">
      <alignment horizontal="center" vertical="center" wrapText="1"/>
      <protection locked="0"/>
    </xf>
    <xf numFmtId="0" fontId="39" fillId="4" borderId="36" xfId="0" applyFont="1" applyFill="1" applyBorder="1" applyAlignment="1" applyProtection="1">
      <alignment horizontal="center" vertical="center" justifyLastLine="1"/>
      <protection locked="0"/>
    </xf>
    <xf numFmtId="0" fontId="39" fillId="4" borderId="8" xfId="0" applyFont="1" applyFill="1" applyBorder="1" applyAlignment="1" applyProtection="1">
      <alignment horizontal="center" vertical="center" justifyLastLine="1"/>
      <protection locked="0"/>
    </xf>
    <xf numFmtId="0" fontId="39" fillId="4" borderId="10" xfId="0" applyFont="1" applyFill="1" applyBorder="1" applyAlignment="1" applyProtection="1">
      <alignment horizontal="center" vertical="center" justifyLastLine="1"/>
      <protection locked="0"/>
    </xf>
    <xf numFmtId="0" fontId="39" fillId="0" borderId="36" xfId="0" applyFont="1" applyBorder="1" applyAlignment="1" applyProtection="1">
      <alignment horizontal="distributed" vertical="center" justifyLastLine="1"/>
      <protection locked="0"/>
    </xf>
    <xf numFmtId="0" fontId="39" fillId="0" borderId="9" xfId="0" applyFont="1" applyBorder="1" applyAlignment="1" applyProtection="1">
      <alignment horizontal="distributed" vertical="center" justifyLastLine="1"/>
      <protection locked="0"/>
    </xf>
    <xf numFmtId="0" fontId="39" fillId="0" borderId="38" xfId="0" applyFont="1" applyBorder="1" applyAlignment="1" applyProtection="1">
      <alignment horizontal="distributed" vertical="center" justifyLastLine="1"/>
      <protection locked="0"/>
    </xf>
    <xf numFmtId="0" fontId="39" fillId="0" borderId="37" xfId="0" applyFont="1" applyBorder="1" applyAlignment="1" applyProtection="1">
      <alignment horizontal="distributed" vertical="center" justifyLastLine="1"/>
      <protection locked="0"/>
    </xf>
    <xf numFmtId="0" fontId="39" fillId="0" borderId="61" xfId="0" applyFont="1" applyBorder="1" applyAlignment="1" applyProtection="1">
      <alignment horizontal="distributed" vertical="center" justifyLastLine="1"/>
      <protection locked="0"/>
    </xf>
    <xf numFmtId="0" fontId="39" fillId="0" borderId="9" xfId="0" applyFont="1" applyBorder="1" applyAlignment="1" applyProtection="1">
      <alignment horizontal="center" vertical="center"/>
      <protection locked="0"/>
    </xf>
    <xf numFmtId="0" fontId="39" fillId="0" borderId="37" xfId="0" applyFont="1" applyBorder="1" applyAlignment="1" applyProtection="1">
      <alignment horizontal="center" vertical="center"/>
      <protection locked="0"/>
    </xf>
    <xf numFmtId="0" fontId="39" fillId="2" borderId="40" xfId="0" applyFont="1" applyFill="1" applyBorder="1" applyAlignment="1" applyProtection="1">
      <alignment horizontal="center" vertical="center" justifyLastLine="1"/>
      <protection locked="0"/>
    </xf>
    <xf numFmtId="0" fontId="39" fillId="2" borderId="27" xfId="0" applyFont="1" applyFill="1" applyBorder="1" applyAlignment="1" applyProtection="1">
      <alignment horizontal="center" vertical="center" justifyLastLine="1"/>
      <protection locked="0"/>
    </xf>
    <xf numFmtId="0" fontId="39" fillId="2" borderId="41" xfId="0" applyFont="1" applyFill="1" applyBorder="1" applyAlignment="1" applyProtection="1">
      <alignment horizontal="center" vertical="center" justifyLastLine="1"/>
      <protection locked="0"/>
    </xf>
    <xf numFmtId="0" fontId="39" fillId="2" borderId="31" xfId="0" applyFont="1" applyFill="1" applyBorder="1" applyAlignment="1" applyProtection="1">
      <alignment horizontal="center" vertical="center" justifyLastLine="1"/>
      <protection locked="0"/>
    </xf>
    <xf numFmtId="0" fontId="39" fillId="2" borderId="32" xfId="0" applyFont="1" applyFill="1" applyBorder="1" applyAlignment="1" applyProtection="1">
      <alignment horizontal="center" vertical="center" justifyLastLine="1"/>
      <protection locked="0"/>
    </xf>
    <xf numFmtId="0" fontId="39" fillId="2" borderId="33" xfId="0" applyFont="1" applyFill="1" applyBorder="1" applyAlignment="1" applyProtection="1">
      <alignment horizontal="center" vertical="center" justifyLastLine="1"/>
      <protection locked="0"/>
    </xf>
    <xf numFmtId="0" fontId="35" fillId="0" borderId="57" xfId="0" applyFont="1" applyBorder="1" applyAlignment="1" applyProtection="1">
      <alignment horizontal="center" vertical="center"/>
      <protection locked="0"/>
    </xf>
    <xf numFmtId="0" fontId="35" fillId="0" borderId="54" xfId="0" applyFont="1" applyBorder="1" applyAlignment="1" applyProtection="1">
      <alignment horizontal="center" vertical="center"/>
      <protection locked="0"/>
    </xf>
    <xf numFmtId="0" fontId="35" fillId="0" borderId="58"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9" fillId="0" borderId="61" xfId="0" applyFont="1" applyBorder="1" applyAlignment="1" applyProtection="1">
      <alignment horizontal="center" vertical="center"/>
      <protection locked="0"/>
    </xf>
    <xf numFmtId="0" fontId="39" fillId="0" borderId="36" xfId="0" applyFont="1" applyBorder="1" applyAlignment="1" applyProtection="1">
      <alignment horizontal="center" vertical="center"/>
      <protection locked="0"/>
    </xf>
    <xf numFmtId="0" fontId="43" fillId="0" borderId="36" xfId="0" applyFont="1" applyBorder="1" applyAlignment="1">
      <alignment horizontal="center" vertical="center" justifyLastLine="1"/>
    </xf>
    <xf numFmtId="0" fontId="39" fillId="0" borderId="8"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38" fontId="39" fillId="0" borderId="12" xfId="1" applyFont="1" applyBorder="1" applyAlignment="1" applyProtection="1">
      <alignment horizontal="center" vertical="center"/>
      <protection locked="0"/>
    </xf>
    <xf numFmtId="38" fontId="39" fillId="0" borderId="13" xfId="1" applyFont="1" applyBorder="1" applyAlignment="1" applyProtection="1">
      <alignment horizontal="center" vertical="center"/>
      <protection locked="0"/>
    </xf>
    <xf numFmtId="0" fontId="39" fillId="0" borderId="52"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43" fillId="0" borderId="58" xfId="0" applyFont="1" applyBorder="1" applyAlignment="1">
      <alignment horizontal="center" vertical="center"/>
    </xf>
    <xf numFmtId="0" fontId="20" fillId="2" borderId="1"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40" xfId="0" applyFont="1" applyFill="1" applyBorder="1" applyAlignment="1" applyProtection="1">
      <alignment horizontal="center" wrapText="1"/>
      <protection locked="0"/>
    </xf>
    <xf numFmtId="0" fontId="20" fillId="2" borderId="2" xfId="0" applyFont="1" applyFill="1" applyBorder="1" applyAlignment="1" applyProtection="1">
      <alignment horizontal="center" wrapText="1"/>
      <protection locked="0"/>
    </xf>
    <xf numFmtId="0" fontId="20" fillId="2" borderId="27" xfId="0" applyFont="1" applyFill="1" applyBorder="1" applyAlignment="1" applyProtection="1">
      <alignment horizontal="center" wrapText="1"/>
      <protection locked="0"/>
    </xf>
    <xf numFmtId="0" fontId="20" fillId="2" borderId="41" xfId="0" applyFont="1" applyFill="1" applyBorder="1" applyAlignment="1" applyProtection="1">
      <alignment horizontal="center" wrapText="1"/>
      <protection locked="0"/>
    </xf>
    <xf numFmtId="0" fontId="20" fillId="2" borderId="0" xfId="0" applyFont="1" applyFill="1" applyBorder="1" applyAlignment="1" applyProtection="1">
      <alignment horizontal="center" wrapText="1"/>
      <protection locked="0"/>
    </xf>
    <xf numFmtId="0" fontId="20" fillId="2" borderId="31" xfId="0" applyFont="1" applyFill="1" applyBorder="1" applyAlignment="1" applyProtection="1">
      <alignment horizontal="center" wrapText="1"/>
      <protection locked="0"/>
    </xf>
    <xf numFmtId="0" fontId="20" fillId="2" borderId="42" xfId="0" applyFont="1" applyFill="1" applyBorder="1" applyAlignment="1" applyProtection="1">
      <alignment horizontal="center" wrapText="1"/>
      <protection locked="0"/>
    </xf>
    <xf numFmtId="0" fontId="20" fillId="2" borderId="43" xfId="0" applyFont="1" applyFill="1" applyBorder="1" applyAlignment="1" applyProtection="1">
      <alignment horizontal="center" wrapText="1"/>
      <protection locked="0"/>
    </xf>
    <xf numFmtId="0" fontId="20" fillId="2" borderId="44" xfId="0" applyFont="1" applyFill="1" applyBorder="1" applyAlignment="1" applyProtection="1">
      <alignment horizontal="center" wrapText="1"/>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39" fillId="0" borderId="38" xfId="0" applyFont="1"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39" fillId="0" borderId="48" xfId="0" applyFont="1" applyBorder="1" applyAlignment="1" applyProtection="1">
      <alignment horizontal="center" vertical="center"/>
      <protection locked="0"/>
    </xf>
    <xf numFmtId="0" fontId="16" fillId="0" borderId="26" xfId="0" applyFont="1" applyBorder="1" applyAlignment="1">
      <alignment horizontal="center" vertical="center"/>
    </xf>
    <xf numFmtId="0" fontId="16" fillId="0" borderId="10" xfId="0" applyFont="1" applyBorder="1" applyAlignment="1">
      <alignment horizontal="center" vertical="center"/>
    </xf>
    <xf numFmtId="0" fontId="39" fillId="0" borderId="12" xfId="0" quotePrefix="1" applyFont="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28" fillId="0" borderId="38" xfId="0" applyFont="1" applyFill="1" applyBorder="1" applyAlignment="1" applyProtection="1">
      <alignment horizontal="center" vertical="center"/>
      <protection locked="0"/>
    </xf>
    <xf numFmtId="49" fontId="20" fillId="0" borderId="37"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9" fillId="0" borderId="12" xfId="0" applyFont="1" applyBorder="1" applyAlignment="1" applyProtection="1">
      <alignment horizontal="center" vertical="distributed" wrapText="1"/>
      <protection locked="0"/>
    </xf>
    <xf numFmtId="0" fontId="19" fillId="0" borderId="13" xfId="0" applyFont="1" applyBorder="1" applyAlignment="1" applyProtection="1">
      <alignment horizontal="center" vertical="distributed" wrapText="1"/>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43" fillId="0" borderId="12" xfId="0" applyFont="1" applyBorder="1" applyAlignment="1">
      <alignment horizontal="center" vertical="distributed" wrapText="1"/>
    </xf>
    <xf numFmtId="0" fontId="19" fillId="0" borderId="12" xfId="0" quotePrefix="1" applyFont="1" applyBorder="1" applyAlignment="1" applyProtection="1">
      <alignment horizontal="center" vertical="distributed" wrapText="1"/>
      <protection locked="0"/>
    </xf>
    <xf numFmtId="0" fontId="39" fillId="0" borderId="12" xfId="0" applyFont="1" applyBorder="1" applyAlignment="1" applyProtection="1">
      <alignment horizontal="center" vertical="distributed" wrapText="1"/>
      <protection locked="0"/>
    </xf>
    <xf numFmtId="0" fontId="39" fillId="0" borderId="12" xfId="0" quotePrefix="1" applyFont="1" applyBorder="1" applyAlignment="1" applyProtection="1">
      <alignment horizontal="center" vertical="distributed" wrapText="1"/>
      <protection locked="0"/>
    </xf>
    <xf numFmtId="0" fontId="39" fillId="0" borderId="11" xfId="0" applyFont="1" applyBorder="1" applyAlignment="1" applyProtection="1">
      <alignment horizontal="center" vertical="distributed" wrapText="1"/>
      <protection locked="0"/>
    </xf>
    <xf numFmtId="0" fontId="39" fillId="0" borderId="15"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textRotation="255" wrapText="1"/>
    </xf>
    <xf numFmtId="0" fontId="26" fillId="0" borderId="27" xfId="0" applyFont="1" applyBorder="1" applyAlignment="1" applyProtection="1">
      <alignment horizontal="center" vertical="center" textRotation="255" wrapText="1"/>
    </xf>
    <xf numFmtId="0" fontId="26" fillId="0" borderId="4" xfId="0" applyFont="1" applyBorder="1" applyAlignment="1" applyProtection="1">
      <alignment horizontal="center" vertical="center" textRotation="255" wrapText="1"/>
    </xf>
    <xf numFmtId="0" fontId="26" fillId="0" borderId="31" xfId="0" applyFont="1" applyBorder="1" applyAlignment="1" applyProtection="1">
      <alignment horizontal="center" vertical="center" textRotation="255" wrapText="1"/>
    </xf>
    <xf numFmtId="0" fontId="26" fillId="0" borderId="5" xfId="0" applyFont="1" applyBorder="1" applyAlignment="1" applyProtection="1">
      <alignment horizontal="center" vertical="center" textRotation="255" wrapText="1"/>
    </xf>
    <xf numFmtId="0" fontId="26" fillId="0" borderId="33" xfId="0" applyFont="1" applyBorder="1" applyAlignment="1" applyProtection="1">
      <alignment horizontal="center" vertical="center" textRotation="255" wrapText="1"/>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39" fillId="0" borderId="11" xfId="0" applyFont="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49" fontId="21" fillId="0" borderId="15" xfId="0" applyNumberFormat="1" applyFont="1" applyBorder="1" applyAlignment="1" applyProtection="1">
      <alignment horizontal="center" vertical="center"/>
      <protection locked="0"/>
    </xf>
    <xf numFmtId="49" fontId="39" fillId="0" borderId="15" xfId="0" applyNumberFormat="1" applyFont="1" applyBorder="1" applyAlignment="1" applyProtection="1">
      <alignment horizontal="center" vertical="center"/>
      <protection locked="0"/>
    </xf>
    <xf numFmtId="0" fontId="39" fillId="0" borderId="11" xfId="0" quotePrefix="1"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41" fillId="0" borderId="5" xfId="0" applyFont="1" applyBorder="1" applyAlignment="1" applyProtection="1">
      <alignment vertical="top" wrapText="1"/>
      <protection locked="0"/>
    </xf>
    <xf numFmtId="0" fontId="41" fillId="0" borderId="6" xfId="0" applyFont="1" applyBorder="1" applyAlignment="1" applyProtection="1">
      <alignment vertical="top" wrapText="1"/>
      <protection locked="0"/>
    </xf>
    <xf numFmtId="0" fontId="41" fillId="0" borderId="7" xfId="0" applyFont="1" applyBorder="1" applyAlignment="1" applyProtection="1">
      <alignment vertical="top" wrapText="1"/>
      <protection locked="0"/>
    </xf>
    <xf numFmtId="49" fontId="39" fillId="0" borderId="14" xfId="0" applyNumberFormat="1"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8" fillId="0" borderId="0" xfId="0" applyFont="1" applyAlignment="1">
      <alignment horizontal="center" vertical="center"/>
    </xf>
    <xf numFmtId="0" fontId="10"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protection locked="0"/>
    </xf>
    <xf numFmtId="0" fontId="0" fillId="0" borderId="0" xfId="0" applyBorder="1" applyAlignment="1" applyProtection="1">
      <alignment horizontal="left" vertical="center"/>
      <protection locked="0"/>
    </xf>
    <xf numFmtId="0" fontId="12" fillId="0" borderId="0" xfId="0" applyFont="1" applyFill="1" applyAlignment="1" applyProtection="1">
      <alignment horizontal="center"/>
      <protection locked="0"/>
    </xf>
    <xf numFmtId="0" fontId="10" fillId="0" borderId="6" xfId="0" applyFont="1" applyBorder="1" applyAlignment="1" applyProtection="1">
      <alignment horizontal="center"/>
      <protection locked="0"/>
    </xf>
    <xf numFmtId="176" fontId="40" fillId="0" borderId="6" xfId="0" applyNumberFormat="1" applyFont="1" applyBorder="1" applyAlignment="1" applyProtection="1">
      <alignment horizontal="center"/>
      <protection locked="0"/>
    </xf>
    <xf numFmtId="0" fontId="40" fillId="0" borderId="14" xfId="0" applyFont="1" applyBorder="1" applyAlignment="1" applyProtection="1">
      <alignment horizontal="center" vertical="center"/>
      <protection locked="0"/>
    </xf>
    <xf numFmtId="0" fontId="18" fillId="0" borderId="0"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9" fillId="0" borderId="15" xfId="0" applyFont="1" applyFill="1" applyBorder="1" applyAlignment="1" applyProtection="1">
      <alignment horizontal="center" vertical="distributed" wrapText="1"/>
      <protection locked="0"/>
    </xf>
    <xf numFmtId="0" fontId="39" fillId="0" borderId="15" xfId="0" quotePrefix="1" applyFont="1" applyFill="1" applyBorder="1" applyAlignment="1" applyProtection="1">
      <alignment horizontal="center" vertical="distributed" wrapText="1"/>
      <protection locked="0"/>
    </xf>
    <xf numFmtId="0" fontId="39" fillId="0" borderId="1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33" fillId="0" borderId="0" xfId="0" applyFont="1" applyAlignment="1" applyProtection="1">
      <alignment horizontal="center" vertical="center" wrapText="1"/>
      <protection locked="0"/>
    </xf>
    <xf numFmtId="0" fontId="15" fillId="0" borderId="11" xfId="0" applyFont="1" applyBorder="1" applyAlignment="1" applyProtection="1">
      <alignment horizontal="right" vertical="top"/>
      <protection locked="0"/>
    </xf>
    <xf numFmtId="0" fontId="15" fillId="0" borderId="12" xfId="0" applyFont="1" applyBorder="1" applyAlignment="1" applyProtection="1">
      <alignment horizontal="right" vertical="top"/>
      <protection locked="0"/>
    </xf>
    <xf numFmtId="0" fontId="15" fillId="0" borderId="13" xfId="0" applyFont="1" applyBorder="1" applyAlignment="1" applyProtection="1">
      <alignment horizontal="right" vertical="top"/>
      <protection locked="0"/>
    </xf>
    <xf numFmtId="0" fontId="15" fillId="0" borderId="48" xfId="0" applyFont="1" applyBorder="1" applyAlignment="1" applyProtection="1">
      <alignment horizontal="right" vertical="top"/>
      <protection locked="0"/>
    </xf>
    <xf numFmtId="0" fontId="47" fillId="0" borderId="15" xfId="0" applyFont="1" applyBorder="1" applyAlignment="1" applyProtection="1">
      <alignment horizontal="center" vertical="center"/>
    </xf>
    <xf numFmtId="0" fontId="47" fillId="0" borderId="16" xfId="0" applyFont="1" applyBorder="1" applyAlignment="1" applyProtection="1">
      <alignment horizontal="center" vertical="center"/>
    </xf>
    <xf numFmtId="0" fontId="39" fillId="0" borderId="16" xfId="0" applyFont="1" applyFill="1" applyBorder="1" applyAlignment="1" applyProtection="1">
      <alignment horizontal="center" vertical="distributed" wrapText="1"/>
      <protection locked="0"/>
    </xf>
    <xf numFmtId="0" fontId="47" fillId="0" borderId="14" xfId="0" applyFont="1" applyBorder="1" applyAlignment="1" applyProtection="1">
      <alignment horizontal="center" vertical="center"/>
    </xf>
    <xf numFmtId="0" fontId="39" fillId="0" borderId="14" xfId="0" applyFont="1" applyFill="1" applyBorder="1" applyAlignment="1" applyProtection="1">
      <alignment horizontal="center" vertical="distributed" wrapText="1"/>
      <protection locked="0"/>
    </xf>
    <xf numFmtId="0" fontId="39" fillId="0" borderId="8" xfId="0" applyFont="1" applyFill="1" applyBorder="1" applyAlignment="1" applyProtection="1">
      <alignment horizontal="center" vertical="distributed" wrapText="1"/>
      <protection locked="0"/>
    </xf>
    <xf numFmtId="0" fontId="39" fillId="0" borderId="25" xfId="0" applyFont="1" applyFill="1" applyBorder="1" applyAlignment="1" applyProtection="1">
      <alignment horizontal="center" vertical="distributed" wrapText="1"/>
      <protection locked="0"/>
    </xf>
    <xf numFmtId="0" fontId="39" fillId="0" borderId="26" xfId="0" applyFont="1" applyFill="1" applyBorder="1" applyAlignment="1" applyProtection="1">
      <alignment horizontal="center" vertical="distributed" wrapText="1"/>
      <protection locked="0"/>
    </xf>
    <xf numFmtId="0" fontId="39" fillId="0" borderId="26" xfId="0" quotePrefix="1" applyFont="1" applyFill="1" applyBorder="1" applyAlignment="1" applyProtection="1">
      <alignment horizontal="center" vertical="distributed" wrapText="1"/>
      <protection locked="0"/>
    </xf>
    <xf numFmtId="0" fontId="39" fillId="0" borderId="25" xfId="0" quotePrefix="1" applyFont="1" applyFill="1" applyBorder="1" applyAlignment="1" applyProtection="1">
      <alignment horizontal="center" vertical="distributed" wrapText="1"/>
      <protection locked="0"/>
    </xf>
    <xf numFmtId="0" fontId="10" fillId="0" borderId="36" xfId="0" applyFont="1" applyBorder="1" applyAlignment="1" applyProtection="1">
      <alignment horizontal="center" vertical="center"/>
      <protection locked="0"/>
    </xf>
    <xf numFmtId="0" fontId="21" fillId="0" borderId="1" xfId="0" applyFont="1" applyBorder="1" applyAlignment="1" applyProtection="1">
      <alignment horizontal="center" vertical="center" justifyLastLine="1"/>
    </xf>
    <xf numFmtId="0" fontId="21" fillId="0" borderId="19" xfId="0" applyFont="1" applyBorder="1" applyAlignment="1" applyProtection="1">
      <alignment horizontal="center" vertical="center" justifyLastLine="1"/>
    </xf>
    <xf numFmtId="0" fontId="21" fillId="0" borderId="5" xfId="0" applyFont="1" applyBorder="1" applyAlignment="1" applyProtection="1">
      <alignment horizontal="center" vertical="center" justifyLastLine="1"/>
    </xf>
    <xf numFmtId="0" fontId="21" fillId="0" borderId="22" xfId="0" applyFont="1" applyBorder="1" applyAlignment="1" applyProtection="1">
      <alignment horizontal="center" vertical="center" justifyLastLine="1"/>
    </xf>
    <xf numFmtId="0" fontId="21" fillId="0" borderId="169" xfId="0" applyFont="1" applyBorder="1" applyAlignment="1" applyProtection="1">
      <alignment horizontal="center" vertical="center" justifyLastLine="1"/>
    </xf>
    <xf numFmtId="0" fontId="21" fillId="0" borderId="170" xfId="0" applyFont="1" applyBorder="1" applyAlignment="1" applyProtection="1">
      <alignment horizontal="center" vertical="center" justifyLastLine="1"/>
    </xf>
    <xf numFmtId="0" fontId="21" fillId="0" borderId="18" xfId="0" applyFont="1" applyBorder="1" applyAlignment="1" applyProtection="1">
      <alignment horizontal="center" vertical="center" justifyLastLine="1"/>
    </xf>
    <xf numFmtId="0" fontId="21" fillId="0" borderId="21" xfId="0" applyFont="1" applyBorder="1" applyAlignment="1" applyProtection="1">
      <alignment horizontal="center" vertical="center" justifyLastLine="1"/>
    </xf>
    <xf numFmtId="0" fontId="21" fillId="0" borderId="2"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justifyLastLine="1"/>
    </xf>
    <xf numFmtId="0" fontId="21" fillId="0" borderId="19" xfId="0" applyFont="1" applyFill="1" applyBorder="1" applyAlignment="1" applyProtection="1">
      <alignment horizontal="center" vertical="center" justifyLastLine="1"/>
    </xf>
    <xf numFmtId="0" fontId="21" fillId="0" borderId="21" xfId="0" applyFont="1" applyFill="1" applyBorder="1" applyAlignment="1" applyProtection="1">
      <alignment horizontal="center" vertical="center" justifyLastLine="1"/>
    </xf>
    <xf numFmtId="0" fontId="21" fillId="0" borderId="22" xfId="0" applyFont="1" applyFill="1" applyBorder="1" applyAlignment="1" applyProtection="1">
      <alignment horizontal="center" vertical="center" justifyLastLine="1"/>
    </xf>
    <xf numFmtId="0" fontId="21" fillId="0" borderId="1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0" fillId="0" borderId="36" xfId="0" applyFont="1" applyFill="1" applyBorder="1" applyAlignment="1" applyProtection="1">
      <alignment horizontal="center" vertical="center"/>
      <protection locked="0"/>
    </xf>
    <xf numFmtId="0" fontId="10" fillId="0" borderId="36" xfId="0" applyFont="1" applyBorder="1" applyAlignment="1" applyProtection="1">
      <alignment horizontal="center"/>
      <protection locked="0"/>
    </xf>
    <xf numFmtId="0" fontId="10" fillId="0" borderId="36"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49" fontId="39" fillId="0" borderId="8" xfId="0" applyNumberFormat="1" applyFont="1" applyBorder="1" applyAlignment="1" applyProtection="1">
      <alignment horizontal="center" vertical="center"/>
      <protection locked="0"/>
    </xf>
    <xf numFmtId="49" fontId="39" fillId="0" borderId="25" xfId="0" applyNumberFormat="1" applyFont="1" applyBorder="1" applyAlignment="1" applyProtection="1">
      <alignment horizontal="center" vertical="center"/>
      <protection locked="0"/>
    </xf>
    <xf numFmtId="49" fontId="39" fillId="0" borderId="26" xfId="0" applyNumberFormat="1"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49" fontId="39" fillId="0" borderId="111" xfId="0" applyNumberFormat="1" applyFont="1" applyBorder="1" applyAlignment="1" applyProtection="1">
      <alignment horizontal="center" vertical="center"/>
      <protection locked="0"/>
    </xf>
    <xf numFmtId="0" fontId="41" fillId="0" borderId="111" xfId="0" applyFont="1" applyBorder="1" applyAlignment="1" applyProtection="1">
      <alignment horizontal="center" vertical="center"/>
      <protection locked="0"/>
    </xf>
    <xf numFmtId="0" fontId="41" fillId="0" borderId="112" xfId="0" applyFont="1" applyBorder="1" applyAlignment="1" applyProtection="1">
      <alignment horizontal="center" vertical="center"/>
      <protection locked="0"/>
    </xf>
    <xf numFmtId="0" fontId="46" fillId="0" borderId="111" xfId="0" applyFont="1" applyBorder="1" applyAlignment="1" applyProtection="1">
      <alignment horizontal="center" vertical="center"/>
      <protection locked="0"/>
    </xf>
    <xf numFmtId="0" fontId="46" fillId="0" borderId="112" xfId="0" applyFont="1" applyBorder="1" applyAlignment="1" applyProtection="1">
      <alignment horizontal="center" vertical="center"/>
      <protection locked="0"/>
    </xf>
    <xf numFmtId="0" fontId="10" fillId="0" borderId="0" xfId="0" applyFont="1" applyFill="1" applyAlignment="1" applyProtection="1">
      <alignment horizontal="center"/>
      <protection locked="0"/>
    </xf>
    <xf numFmtId="0" fontId="18" fillId="0" borderId="0" xfId="0" applyFont="1" applyFill="1" applyAlignment="1" applyProtection="1">
      <alignment horizontal="distributed"/>
      <protection locked="0"/>
    </xf>
    <xf numFmtId="0" fontId="40" fillId="0" borderId="111" xfId="0" applyFont="1" applyBorder="1" applyAlignment="1" applyProtection="1">
      <alignment horizontal="center" vertical="center"/>
      <protection locked="0"/>
    </xf>
    <xf numFmtId="0" fontId="40" fillId="0" borderId="6" xfId="0" applyFont="1" applyBorder="1" applyAlignment="1" applyProtection="1">
      <alignment horizontal="center"/>
      <protection locked="0"/>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39" fillId="0" borderId="1" xfId="0" applyFont="1" applyBorder="1" applyAlignment="1" applyProtection="1">
      <alignment horizontal="center" vertical="center" justifyLastLine="1"/>
    </xf>
    <xf numFmtId="0" fontId="39" fillId="0" borderId="19" xfId="0" applyFont="1" applyBorder="1" applyAlignment="1" applyProtection="1">
      <alignment horizontal="center" vertical="center" justifyLastLine="1"/>
    </xf>
    <xf numFmtId="0" fontId="39" fillId="0" borderId="5" xfId="0" applyFont="1" applyBorder="1" applyAlignment="1" applyProtection="1">
      <alignment horizontal="center" vertical="center" justifyLastLine="1"/>
    </xf>
    <xf numFmtId="0" fontId="39" fillId="0" borderId="22" xfId="0" applyFont="1" applyBorder="1" applyAlignment="1" applyProtection="1">
      <alignment horizontal="center" vertical="center" justifyLastLine="1"/>
    </xf>
    <xf numFmtId="0" fontId="39" fillId="0" borderId="18" xfId="0" applyFont="1" applyBorder="1" applyAlignment="1" applyProtection="1">
      <alignment horizontal="center" vertical="center" justifyLastLine="1"/>
    </xf>
    <xf numFmtId="0" fontId="39" fillId="0" borderId="21" xfId="0" applyFont="1" applyBorder="1" applyAlignment="1" applyProtection="1">
      <alignment horizontal="center" vertical="center" justifyLastLine="1"/>
    </xf>
    <xf numFmtId="0" fontId="39" fillId="0" borderId="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8" xfId="0" applyFont="1" applyFill="1" applyBorder="1" applyAlignment="1" applyProtection="1">
      <alignment horizontal="center" vertical="center" justifyLastLine="1"/>
    </xf>
    <xf numFmtId="0" fontId="39" fillId="0" borderId="19" xfId="0" applyFont="1" applyFill="1" applyBorder="1" applyAlignment="1" applyProtection="1">
      <alignment horizontal="center" vertical="center" justifyLastLine="1"/>
    </xf>
    <xf numFmtId="0" fontId="39" fillId="0" borderId="21" xfId="0" applyFont="1" applyFill="1" applyBorder="1" applyAlignment="1" applyProtection="1">
      <alignment horizontal="center" vertical="center" justifyLastLine="1"/>
    </xf>
    <xf numFmtId="0" fontId="39" fillId="0" borderId="22" xfId="0" applyFont="1" applyFill="1" applyBorder="1" applyAlignment="1" applyProtection="1">
      <alignment horizontal="center" vertical="center" justifyLastLine="1"/>
    </xf>
    <xf numFmtId="0" fontId="39" fillId="0" borderId="18" xfId="0" applyFont="1" applyFill="1" applyBorder="1" applyAlignment="1" applyProtection="1">
      <alignment horizontal="center" vertical="center"/>
    </xf>
    <xf numFmtId="0" fontId="39" fillId="0" borderId="19" xfId="0" applyFont="1" applyFill="1" applyBorder="1" applyAlignment="1" applyProtection="1">
      <alignment horizontal="center" vertical="center"/>
    </xf>
    <xf numFmtId="0" fontId="39" fillId="0" borderId="21" xfId="0" applyFont="1" applyFill="1" applyBorder="1" applyAlignment="1" applyProtection="1">
      <alignment horizontal="center" vertical="center"/>
    </xf>
    <xf numFmtId="0" fontId="39" fillId="0" borderId="22"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6" xfId="0" applyFont="1" applyFill="1" applyBorder="1" applyAlignment="1" applyProtection="1">
      <alignment horizontal="center" vertical="center"/>
    </xf>
    <xf numFmtId="0" fontId="24" fillId="0" borderId="128" xfId="0" applyNumberFormat="1" applyFont="1" applyBorder="1" applyAlignment="1" applyProtection="1">
      <alignment horizontal="center" vertical="center"/>
    </xf>
    <xf numFmtId="0" fontId="24" fillId="0" borderId="129" xfId="0" applyNumberFormat="1" applyFont="1" applyBorder="1" applyAlignment="1" applyProtection="1">
      <alignment horizontal="center" vertical="center"/>
    </xf>
    <xf numFmtId="0" fontId="24" fillId="0" borderId="123" xfId="0" applyNumberFormat="1" applyFont="1" applyBorder="1" applyAlignment="1" applyProtection="1">
      <alignment horizontal="center" vertical="center"/>
    </xf>
    <xf numFmtId="0" fontId="24" fillId="0" borderId="124" xfId="0" applyNumberFormat="1" applyFont="1" applyBorder="1" applyAlignment="1" applyProtection="1">
      <alignment horizontal="center" vertical="center"/>
    </xf>
    <xf numFmtId="0" fontId="24" fillId="0" borderId="142" xfId="0" applyNumberFormat="1" applyFont="1" applyBorder="1" applyAlignment="1" applyProtection="1">
      <alignment horizontal="center" vertical="center"/>
    </xf>
    <xf numFmtId="0" fontId="24" fillId="0" borderId="138" xfId="0" applyNumberFormat="1" applyFont="1" applyBorder="1" applyAlignment="1" applyProtection="1">
      <alignment horizontal="center" vertical="center"/>
    </xf>
    <xf numFmtId="0" fontId="24" fillId="0" borderId="140" xfId="0" applyNumberFormat="1" applyFont="1" applyBorder="1" applyAlignment="1" applyProtection="1">
      <alignment horizontal="center" vertical="center"/>
    </xf>
    <xf numFmtId="0" fontId="24" fillId="0" borderId="139" xfId="0" applyNumberFormat="1" applyFont="1" applyBorder="1" applyAlignment="1" applyProtection="1">
      <alignment horizontal="center" vertical="center"/>
    </xf>
    <xf numFmtId="0" fontId="24" fillId="0" borderId="123" xfId="0" applyFont="1" applyBorder="1" applyAlignment="1" applyProtection="1">
      <alignment horizontal="center" vertical="center"/>
    </xf>
    <xf numFmtId="0" fontId="24" fillId="0" borderId="124" xfId="0" applyFont="1" applyBorder="1" applyAlignment="1" applyProtection="1">
      <alignment horizontal="center" vertical="center"/>
    </xf>
    <xf numFmtId="0" fontId="24" fillId="0" borderId="128" xfId="0" applyFont="1" applyBorder="1" applyAlignment="1" applyProtection="1">
      <alignment horizontal="center" vertical="center"/>
    </xf>
    <xf numFmtId="0" fontId="24" fillId="0" borderId="129" xfId="0" applyFont="1" applyBorder="1" applyAlignment="1" applyProtection="1">
      <alignment horizontal="center" vertical="center"/>
    </xf>
    <xf numFmtId="0" fontId="24" fillId="0" borderId="140" xfId="0" applyFont="1" applyBorder="1" applyAlignment="1" applyProtection="1">
      <alignment horizontal="center" vertical="center"/>
    </xf>
    <xf numFmtId="0" fontId="24" fillId="0" borderId="139" xfId="0" applyFont="1" applyBorder="1" applyAlignment="1" applyProtection="1">
      <alignment horizontal="center" vertical="center"/>
    </xf>
    <xf numFmtId="0" fontId="24" fillId="0" borderId="142" xfId="0" applyFont="1" applyBorder="1" applyAlignment="1" applyProtection="1">
      <alignment horizontal="center" vertical="center"/>
    </xf>
    <xf numFmtId="0" fontId="24" fillId="0" borderId="138" xfId="0" applyFont="1" applyBorder="1" applyAlignment="1" applyProtection="1">
      <alignment horizontal="center" vertical="center"/>
    </xf>
    <xf numFmtId="0" fontId="10" fillId="0" borderId="0" xfId="0" applyFont="1" applyAlignment="1" applyProtection="1">
      <alignment horizontal="center"/>
    </xf>
    <xf numFmtId="0" fontId="16" fillId="0" borderId="39" xfId="0" applyFont="1" applyBorder="1" applyAlignment="1" applyProtection="1">
      <alignment horizontal="center" vertical="center"/>
    </xf>
    <xf numFmtId="0" fontId="16" fillId="0" borderId="137" xfId="0" applyFont="1" applyBorder="1" applyAlignment="1" applyProtection="1">
      <alignment horizontal="center" vertical="center"/>
    </xf>
    <xf numFmtId="0" fontId="16" fillId="0" borderId="136" xfId="0" applyFont="1" applyBorder="1" applyAlignment="1" applyProtection="1">
      <alignment horizontal="center" vertical="center"/>
    </xf>
    <xf numFmtId="176" fontId="35" fillId="0" borderId="9" xfId="0" applyNumberFormat="1"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cellXfs>
  <cellStyles count="5">
    <cellStyle name="ハイパーリンク" xfId="3" builtinId="8"/>
    <cellStyle name="桁区切り" xfId="1" builtinId="6"/>
    <cellStyle name="標準" xfId="0" builtinId="0"/>
    <cellStyle name="標準 2" xfId="2"/>
    <cellStyle name="標準 3" xfId="4"/>
  </cellStyles>
  <dxfs count="300">
    <dxf>
      <font>
        <b val="0"/>
        <i val="0"/>
        <strike val="0"/>
        <condense val="0"/>
        <extend val="0"/>
        <outline val="0"/>
        <shadow val="0"/>
        <u val="none"/>
        <vertAlign val="baseline"/>
        <sz val="11"/>
        <color indexed="8"/>
        <name val="ＭＳ Ｐゴシック"/>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8"/>
        <name val="ＭＳ Ｐゴシック"/>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8"/>
        <name val="ＭＳ Ｐゴシック"/>
        <scheme val="none"/>
      </font>
      <alignment horizontal="center" vertical="bottom" textRotation="0" wrapText="0" indent="0" justifyLastLine="0" shrinkToFit="0" readingOrder="0"/>
      <protection locked="1" hidden="0"/>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patternType="none">
          <bgColor auto="1"/>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00FF"/>
        </patternFill>
      </fill>
    </dxf>
    <dxf>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00FF"/>
        </patternFill>
      </fill>
    </dxf>
    <dxf>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00FF"/>
        </patternFill>
      </fill>
    </dxf>
    <dxf>
      <fill>
        <patternFill>
          <bgColor rgb="FFFF0000"/>
        </patternFill>
      </fill>
    </dxf>
    <dxf>
      <fill>
        <patternFill>
          <bgColor theme="0"/>
        </patternFill>
      </fill>
    </dxf>
    <dxf>
      <fill>
        <patternFill>
          <bgColor rgb="FF0000FF"/>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u/>
      </font>
      <border>
        <left style="thin">
          <color auto="1"/>
        </left>
        <right style="thin">
          <color auto="1"/>
        </right>
        <top style="thin">
          <color auto="1"/>
        </top>
        <bottom style="thin">
          <color auto="1"/>
        </bottom>
      </border>
    </dxf>
    <dxf>
      <font>
        <u/>
        <color theme="0"/>
      </font>
      <fill>
        <patternFill>
          <bgColor rgb="FFFF0000"/>
        </patternFill>
      </fill>
      <border>
        <vertical/>
        <horizontal/>
      </border>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0000FF"/>
        </patternFill>
      </fill>
    </dxf>
    <dxf>
      <font>
        <color theme="0"/>
      </font>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ont>
        <color theme="0"/>
      </font>
      <fill>
        <patternFill>
          <bgColor rgb="FFFF0000"/>
        </patternFill>
      </fill>
    </dxf>
    <dxf>
      <font>
        <color theme="0"/>
      </font>
      <fill>
        <patternFill>
          <bgColor rgb="FF0000FF"/>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37351;&#36335;"/><Relationship Id="rId13" Type="http://schemas.openxmlformats.org/officeDocument/2006/relationships/hyperlink" Target="#&#24460;&#24535;"/><Relationship Id="rId3" Type="http://schemas.openxmlformats.org/officeDocument/2006/relationships/hyperlink" Target="#&#30041;&#33804;"/><Relationship Id="rId7" Type="http://schemas.openxmlformats.org/officeDocument/2006/relationships/hyperlink" Target="#&#26681;&#23460;"/><Relationship Id="rId12" Type="http://schemas.openxmlformats.org/officeDocument/2006/relationships/hyperlink" Target="#&#27292;&#23665;"/><Relationship Id="rId2" Type="http://schemas.openxmlformats.org/officeDocument/2006/relationships/hyperlink" Target="#&#23447;&#35895;"/><Relationship Id="rId1" Type="http://schemas.openxmlformats.org/officeDocument/2006/relationships/image" Target="../media/image1.png"/><Relationship Id="rId6" Type="http://schemas.openxmlformats.org/officeDocument/2006/relationships/hyperlink" Target="#&#12458;&#12507;&#12540;&#12484;&#12463;"/><Relationship Id="rId11" Type="http://schemas.openxmlformats.org/officeDocument/2006/relationships/hyperlink" Target="#&#28193;&#23798;"/><Relationship Id="rId5" Type="http://schemas.openxmlformats.org/officeDocument/2006/relationships/hyperlink" Target="#&#19978;&#24029;"/><Relationship Id="rId15" Type="http://schemas.openxmlformats.org/officeDocument/2006/relationships/hyperlink" Target="#&#26085;&#39640;"/><Relationship Id="rId10" Type="http://schemas.openxmlformats.org/officeDocument/2006/relationships/hyperlink" Target="#&#21313;&#21213;"/><Relationship Id="rId4" Type="http://schemas.openxmlformats.org/officeDocument/2006/relationships/hyperlink" Target="#&#30707;&#29417;"/><Relationship Id="rId9" Type="http://schemas.openxmlformats.org/officeDocument/2006/relationships/hyperlink" Target="#&#31354;&#30693;"/><Relationship Id="rId14" Type="http://schemas.openxmlformats.org/officeDocument/2006/relationships/hyperlink" Target="#&#32966;&#25391;"/></Relationships>
</file>

<file path=xl/drawings/drawing1.xml><?xml version="1.0" encoding="utf-8"?>
<xdr:wsDr xmlns:xdr="http://schemas.openxmlformats.org/drawingml/2006/spreadsheetDrawing" xmlns:a="http://schemas.openxmlformats.org/drawingml/2006/main">
  <xdr:twoCellAnchor>
    <xdr:from>
      <xdr:col>27</xdr:col>
      <xdr:colOff>158643</xdr:colOff>
      <xdr:row>54</xdr:row>
      <xdr:rowOff>216272</xdr:rowOff>
    </xdr:from>
    <xdr:to>
      <xdr:col>57</xdr:col>
      <xdr:colOff>33361</xdr:colOff>
      <xdr:row>80</xdr:row>
      <xdr:rowOff>182655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9846929" y="15170522"/>
          <a:ext cx="10488289" cy="6375347"/>
          <a:chOff x="8214712" y="15096723"/>
          <a:chExt cx="10488290" cy="6375347"/>
        </a:xfrm>
      </xdr:grpSpPr>
      <xdr:pic>
        <xdr:nvPicPr>
          <xdr:cNvPr id="5" name="北海道地図">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214712" y="15096723"/>
            <a:ext cx="10488290" cy="6375347"/>
          </a:xfrm>
          <a:prstGeom prst="rect">
            <a:avLst/>
          </a:prstGeom>
        </xdr:spPr>
      </xdr:pic>
      <xdr:sp macro="" textlink="">
        <xdr:nvSpPr>
          <xdr:cNvPr id="11" name="正方形/長方形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1361964" y="15988393"/>
            <a:ext cx="1850572"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hlinkClick xmlns:r="http://schemas.openxmlformats.org/officeDocument/2006/relationships" r:id="rId3"/>
            <a:extLst>
              <a:ext uri="{FF2B5EF4-FFF2-40B4-BE49-F238E27FC236}">
                <a16:creationId xmlns:a16="http://schemas.microsoft.com/office/drawing/2014/main" id="{00000000-0008-0000-0000-000010000000}"/>
              </a:ext>
            </a:extLst>
          </xdr:cNvPr>
          <xdr:cNvSpPr/>
        </xdr:nvSpPr>
        <xdr:spPr>
          <a:xfrm>
            <a:off x="10371364" y="17202150"/>
            <a:ext cx="1357993"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9650186" y="17923329"/>
            <a:ext cx="1398814"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hlinkClick xmlns:r="http://schemas.openxmlformats.org/officeDocument/2006/relationships" r:id="rId5"/>
            <a:extLst>
              <a:ext uri="{FF2B5EF4-FFF2-40B4-BE49-F238E27FC236}">
                <a16:creationId xmlns:a16="http://schemas.microsoft.com/office/drawing/2014/main" id="{00000000-0008-0000-0000-000012000000}"/>
              </a:ext>
            </a:extLst>
          </xdr:cNvPr>
          <xdr:cNvSpPr/>
        </xdr:nvSpPr>
        <xdr:spPr>
          <a:xfrm>
            <a:off x="11582400" y="17528721"/>
            <a:ext cx="1072243" cy="582385"/>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12902293" y="17365434"/>
            <a:ext cx="1317171" cy="636815"/>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hlinkClick xmlns:r="http://schemas.openxmlformats.org/officeDocument/2006/relationships" r:id="rId7"/>
            <a:extLst>
              <a:ext uri="{FF2B5EF4-FFF2-40B4-BE49-F238E27FC236}">
                <a16:creationId xmlns:a16="http://schemas.microsoft.com/office/drawing/2014/main" id="{00000000-0008-0000-0000-000014000000}"/>
              </a:ext>
            </a:extLst>
          </xdr:cNvPr>
          <xdr:cNvSpPr/>
        </xdr:nvSpPr>
        <xdr:spPr>
          <a:xfrm>
            <a:off x="14263007" y="18113826"/>
            <a:ext cx="1398814"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hlinkClick xmlns:r="http://schemas.openxmlformats.org/officeDocument/2006/relationships" r:id="rId8"/>
            <a:extLst>
              <a:ext uri="{FF2B5EF4-FFF2-40B4-BE49-F238E27FC236}">
                <a16:creationId xmlns:a16="http://schemas.microsoft.com/office/drawing/2014/main" id="{00000000-0008-0000-0000-000015000000}"/>
              </a:ext>
            </a:extLst>
          </xdr:cNvPr>
          <xdr:cNvSpPr/>
        </xdr:nvSpPr>
        <xdr:spPr>
          <a:xfrm>
            <a:off x="13609864" y="18766969"/>
            <a:ext cx="1113065" cy="623210"/>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hlinkClick xmlns:r="http://schemas.openxmlformats.org/officeDocument/2006/relationships" r:id="rId9"/>
            <a:extLst>
              <a:ext uri="{FF2B5EF4-FFF2-40B4-BE49-F238E27FC236}">
                <a16:creationId xmlns:a16="http://schemas.microsoft.com/office/drawing/2014/main" id="{00000000-0008-0000-0000-000016000000}"/>
              </a:ext>
            </a:extLst>
          </xdr:cNvPr>
          <xdr:cNvSpPr/>
        </xdr:nvSpPr>
        <xdr:spPr>
          <a:xfrm>
            <a:off x="11078935" y="18290719"/>
            <a:ext cx="1072244" cy="58238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hlinkClick xmlns:r="http://schemas.openxmlformats.org/officeDocument/2006/relationships" r:id="rId10"/>
            <a:extLst>
              <a:ext uri="{FF2B5EF4-FFF2-40B4-BE49-F238E27FC236}">
                <a16:creationId xmlns:a16="http://schemas.microsoft.com/office/drawing/2014/main" id="{00000000-0008-0000-0000-000017000000}"/>
              </a:ext>
            </a:extLst>
          </xdr:cNvPr>
          <xdr:cNvSpPr/>
        </xdr:nvSpPr>
        <xdr:spPr>
          <a:xfrm>
            <a:off x="12317185" y="18753360"/>
            <a:ext cx="1072244" cy="582389"/>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hlinkClick xmlns:r="http://schemas.openxmlformats.org/officeDocument/2006/relationships" r:id="rId11"/>
            <a:extLst>
              <a:ext uri="{FF2B5EF4-FFF2-40B4-BE49-F238E27FC236}">
                <a16:creationId xmlns:a16="http://schemas.microsoft.com/office/drawing/2014/main" id="{00000000-0008-0000-0000-000018000000}"/>
              </a:ext>
            </a:extLst>
          </xdr:cNvPr>
          <xdr:cNvSpPr/>
        </xdr:nvSpPr>
        <xdr:spPr>
          <a:xfrm>
            <a:off x="10208078" y="20780825"/>
            <a:ext cx="1850572"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hlinkClick xmlns:r="http://schemas.openxmlformats.org/officeDocument/2006/relationships" r:id="rId12"/>
            <a:extLst>
              <a:ext uri="{FF2B5EF4-FFF2-40B4-BE49-F238E27FC236}">
                <a16:creationId xmlns:a16="http://schemas.microsoft.com/office/drawing/2014/main" id="{00000000-0008-0000-0000-000019000000}"/>
              </a:ext>
            </a:extLst>
          </xdr:cNvPr>
          <xdr:cNvSpPr/>
        </xdr:nvSpPr>
        <xdr:spPr>
          <a:xfrm>
            <a:off x="9176657" y="20198440"/>
            <a:ext cx="810986" cy="593274"/>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hlinkClick xmlns:r="http://schemas.openxmlformats.org/officeDocument/2006/relationships" r:id="rId13"/>
            <a:extLst>
              <a:ext uri="{FF2B5EF4-FFF2-40B4-BE49-F238E27FC236}">
                <a16:creationId xmlns:a16="http://schemas.microsoft.com/office/drawing/2014/main" id="{00000000-0008-0000-0000-00001A000000}"/>
              </a:ext>
            </a:extLst>
          </xdr:cNvPr>
          <xdr:cNvSpPr/>
        </xdr:nvSpPr>
        <xdr:spPr>
          <a:xfrm>
            <a:off x="9666515" y="18796904"/>
            <a:ext cx="1069521" cy="634096"/>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hlinkClick xmlns:r="http://schemas.openxmlformats.org/officeDocument/2006/relationships" r:id="rId14"/>
            <a:extLst>
              <a:ext uri="{FF2B5EF4-FFF2-40B4-BE49-F238E27FC236}">
                <a16:creationId xmlns:a16="http://schemas.microsoft.com/office/drawing/2014/main" id="{00000000-0008-0000-0000-00001B000000}"/>
              </a:ext>
            </a:extLst>
          </xdr:cNvPr>
          <xdr:cNvSpPr/>
        </xdr:nvSpPr>
        <xdr:spPr>
          <a:xfrm>
            <a:off x="10387693" y="19463654"/>
            <a:ext cx="1069521" cy="606882"/>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hlinkClick xmlns:r="http://schemas.openxmlformats.org/officeDocument/2006/relationships" r:id="rId15"/>
            <a:extLst>
              <a:ext uri="{FF2B5EF4-FFF2-40B4-BE49-F238E27FC236}">
                <a16:creationId xmlns:a16="http://schemas.microsoft.com/office/drawing/2014/main" id="{00000000-0008-0000-0000-00001C000000}"/>
              </a:ext>
            </a:extLst>
          </xdr:cNvPr>
          <xdr:cNvSpPr/>
        </xdr:nvSpPr>
        <xdr:spPr>
          <a:xfrm>
            <a:off x="11734799" y="19490869"/>
            <a:ext cx="919843" cy="62048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29</xdr:col>
      <xdr:colOff>13446</xdr:colOff>
      <xdr:row>94</xdr:row>
      <xdr:rowOff>176892</xdr:rowOff>
    </xdr:from>
    <xdr:to>
      <xdr:col>40</xdr:col>
      <xdr:colOff>149678</xdr:colOff>
      <xdr:row>99</xdr:row>
      <xdr:rowOff>190500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409303" y="24969106"/>
          <a:ext cx="4027875" cy="1238251"/>
        </a:xfrm>
        <a:prstGeom prst="wedgeRoundRectCallout">
          <a:avLst>
            <a:gd name="adj1" fmla="val -66946"/>
            <a:gd name="adj2" fmla="val 51336"/>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１１項番の技術職員（有資格者）</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の人数との整合性を確認してください。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1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123267</xdr:colOff>
      <xdr:row>46</xdr:row>
      <xdr:rowOff>145675</xdr:rowOff>
    </xdr:from>
    <xdr:to>
      <xdr:col>19</xdr:col>
      <xdr:colOff>83345</xdr:colOff>
      <xdr:row>49</xdr:row>
      <xdr:rowOff>297655</xdr:rowOff>
    </xdr:to>
    <xdr:cxnSp macro="">
      <xdr:nvCxnSpPr>
        <xdr:cNvPr id="4" name="カギ線コネクタ 3">
          <a:extLst>
            <a:ext uri="{FF2B5EF4-FFF2-40B4-BE49-F238E27FC236}">
              <a16:creationId xmlns:a16="http://schemas.microsoft.com/office/drawing/2014/main" id="{00000000-0008-0000-0100-000004000000}"/>
            </a:ext>
          </a:extLst>
        </xdr:cNvPr>
        <xdr:cNvCxnSpPr/>
      </xdr:nvCxnSpPr>
      <xdr:spPr>
        <a:xfrm rot="16200000" flipH="1">
          <a:off x="2722891" y="13614726"/>
          <a:ext cx="1037805" cy="122003"/>
        </a:xfrm>
        <a:prstGeom prst="bentConnector3">
          <a:avLst>
            <a:gd name="adj1" fmla="val 436"/>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4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75</xdr:col>
      <xdr:colOff>35721</xdr:colOff>
      <xdr:row>29</xdr:row>
      <xdr:rowOff>0</xdr:rowOff>
    </xdr:from>
    <xdr:to>
      <xdr:col>81</xdr:col>
      <xdr:colOff>83343</xdr:colOff>
      <xdr:row>30</xdr:row>
      <xdr:rowOff>226219</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12322971" y="8220075"/>
          <a:ext cx="1019172" cy="521494"/>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6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123267</xdr:colOff>
      <xdr:row>46</xdr:row>
      <xdr:rowOff>145675</xdr:rowOff>
    </xdr:from>
    <xdr:to>
      <xdr:col>19</xdr:col>
      <xdr:colOff>83345</xdr:colOff>
      <xdr:row>49</xdr:row>
      <xdr:rowOff>297655</xdr:rowOff>
    </xdr:to>
    <xdr:cxnSp macro="">
      <xdr:nvCxnSpPr>
        <xdr:cNvPr id="4" name="カギ線コネクタ 3">
          <a:extLst>
            <a:ext uri="{FF2B5EF4-FFF2-40B4-BE49-F238E27FC236}">
              <a16:creationId xmlns:a16="http://schemas.microsoft.com/office/drawing/2014/main" id="{00000000-0008-0000-0600-000004000000}"/>
            </a:ext>
          </a:extLst>
        </xdr:cNvPr>
        <xdr:cNvCxnSpPr/>
      </xdr:nvCxnSpPr>
      <xdr:spPr>
        <a:xfrm rot="16200000" flipH="1">
          <a:off x="2722891" y="13614726"/>
          <a:ext cx="1037805" cy="122003"/>
        </a:xfrm>
        <a:prstGeom prst="bentConnector3">
          <a:avLst>
            <a:gd name="adj1" fmla="val 436"/>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sys2018\&#20837;&#26413;&#22865;&#32004;&#32207;&#21512;&#31649;&#29702;&#12471;&#12473;&#12486;&#12512;\&#20491;&#21029;&#26696;&#20214;\&#24180;&#24230;&#20999;&#26367;&#12539;&#12497;&#12531;&#12481;\&#36039;&#26684;&#23529;&#26619;&#12497;&#12531;&#12481;\&#36039;&#26684;&#23529;&#26619;&#12497;&#12531;&#12481;_R04\&#26412;&#38291;WK\R5-6_&#30003;&#35531;&#26360;&#20184;&#31080;&#21450;&#12403;&#26989;&#24907;&#3551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付票"/>
      <sheetName val="付表２業態調書"/>
      <sheetName val="付票 (記入例_注釈入り）"/>
      <sheetName val="付表２業態調書 (記入例_注釈入り)"/>
      <sheetName val="付表２業態調書 (文字チェック用)"/>
      <sheetName val="付票 (文字チェック用)"/>
      <sheetName val="振興局市町村一覧"/>
      <sheetName val="SI"/>
      <sheetName val="提出場所"/>
      <sheetName val="コード表"/>
      <sheetName val="環境依存文字（電子入札利用不可）"/>
    </sheetNames>
    <sheetDataSet>
      <sheetData sheetId="0"/>
      <sheetData sheetId="1"/>
      <sheetData sheetId="2"/>
      <sheetData sheetId="3"/>
      <sheetData sheetId="4"/>
      <sheetData sheetId="5">
        <row r="17">
          <cell r="DB17">
            <v>0</v>
          </cell>
        </row>
        <row r="19">
          <cell r="DB19">
            <v>0</v>
          </cell>
        </row>
        <row r="25">
          <cell r="DB25">
            <v>0</v>
          </cell>
        </row>
        <row r="27">
          <cell r="DB27">
            <v>0</v>
          </cell>
        </row>
        <row r="29">
          <cell r="DB29">
            <v>0</v>
          </cell>
        </row>
        <row r="31">
          <cell r="DB31">
            <v>0</v>
          </cell>
        </row>
        <row r="33">
          <cell r="DB33">
            <v>0</v>
          </cell>
        </row>
        <row r="39">
          <cell r="DB39">
            <v>0</v>
          </cell>
        </row>
        <row r="41">
          <cell r="DB41">
            <v>0</v>
          </cell>
        </row>
        <row r="43">
          <cell r="DB43">
            <v>0</v>
          </cell>
        </row>
        <row r="45">
          <cell r="DB45">
            <v>0</v>
          </cell>
        </row>
        <row r="47">
          <cell r="DB47">
            <v>0</v>
          </cell>
        </row>
        <row r="53">
          <cell r="DB53">
            <v>0</v>
          </cell>
        </row>
        <row r="55">
          <cell r="DB55">
            <v>0</v>
          </cell>
        </row>
        <row r="57">
          <cell r="DB57">
            <v>0</v>
          </cell>
        </row>
        <row r="59">
          <cell r="DB59">
            <v>0</v>
          </cell>
        </row>
        <row r="61">
          <cell r="DB61">
            <v>0</v>
          </cell>
        </row>
        <row r="63">
          <cell r="DB63">
            <v>0</v>
          </cell>
        </row>
        <row r="65">
          <cell r="DB65">
            <v>0</v>
          </cell>
        </row>
        <row r="67">
          <cell r="DB67">
            <v>0</v>
          </cell>
        </row>
        <row r="69">
          <cell r="DB69">
            <v>0</v>
          </cell>
        </row>
        <row r="71">
          <cell r="DB71">
            <v>0</v>
          </cell>
        </row>
      </sheetData>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略号" displayName="略号" ref="DC31:DC43" totalsRowShown="0" headerRowDxfId="2" dataDxfId="1">
  <autoFilter ref="DC31:DC43"/>
  <tableColumns count="1">
    <tableColumn id="1"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EF243"/>
  <sheetViews>
    <sheetView showGridLines="0" tabSelected="1" view="pageBreakPreview" zoomScale="70" zoomScaleNormal="70" zoomScaleSheetLayoutView="70" workbookViewId="0">
      <pane ySplit="3" topLeftCell="A4" activePane="bottomLeft" state="frozen"/>
      <selection pane="bottomLeft"/>
    </sheetView>
  </sheetViews>
  <sheetFormatPr defaultColWidth="4.625" defaultRowHeight="18.75"/>
  <cols>
    <col min="1" max="2" width="4.625" style="364"/>
    <col min="3" max="3" width="6.375" style="367" customWidth="1"/>
    <col min="4" max="20" width="4.625" style="364"/>
    <col min="21" max="21" width="4.625" style="364" customWidth="1"/>
    <col min="22" max="31" width="4.625" style="364"/>
    <col min="32" max="33" width="4.625" style="364" customWidth="1"/>
    <col min="34" max="50" width="4.625" style="364"/>
    <col min="51" max="52" width="4.625" style="364" customWidth="1"/>
    <col min="61" max="135" width="4.625" style="364" customWidth="1"/>
    <col min="136" max="16384" width="4.625" style="364"/>
  </cols>
  <sheetData>
    <row r="1" spans="1:128" ht="21.75" customHeight="1">
      <c r="O1" s="364" t="s">
        <v>1143</v>
      </c>
      <c r="AB1" s="909" t="str">
        <f ca="1">+IF(Z2&gt;0,"入力誤りがあります。入力シートを確認して下さい。","誤入力はありません。「⑫付票」シート及び「⑯業態調書」シートを確認しＡ３用紙に印刷して下さい。")</f>
        <v>入力誤りがあります。入力シートを確認して下さい。</v>
      </c>
      <c r="AC1" s="909"/>
      <c r="AD1" s="909"/>
      <c r="AE1" s="909"/>
      <c r="AF1" s="909"/>
      <c r="AG1" s="909"/>
      <c r="AH1" s="909"/>
      <c r="AI1" s="909"/>
      <c r="AJ1" s="909"/>
      <c r="AK1" s="909"/>
      <c r="AL1" s="909"/>
      <c r="AM1" s="909"/>
      <c r="AN1" s="909"/>
      <c r="AO1" s="909"/>
      <c r="AQ1" s="657"/>
      <c r="AR1" s="657"/>
      <c r="AS1" s="657"/>
      <c r="AT1" s="657"/>
      <c r="AU1" s="657"/>
      <c r="AV1" s="657"/>
      <c r="AW1" s="657"/>
      <c r="AX1" s="657"/>
      <c r="AY1" s="657"/>
      <c r="AZ1" s="657"/>
      <c r="BA1" s="657"/>
      <c r="BB1" s="657"/>
      <c r="BC1" s="657"/>
      <c r="BD1" s="657"/>
    </row>
    <row r="2" spans="1:128" ht="21.75" customHeight="1">
      <c r="B2" s="767" t="s">
        <v>1027</v>
      </c>
      <c r="C2" s="767"/>
      <c r="D2" s="719" t="s">
        <v>1028</v>
      </c>
      <c r="E2" s="719"/>
      <c r="F2" s="732" t="s">
        <v>1170</v>
      </c>
      <c r="G2" s="732"/>
      <c r="J2" s="760" t="s">
        <v>1140</v>
      </c>
      <c r="K2" s="760"/>
      <c r="O2" s="757" t="s">
        <v>1972</v>
      </c>
      <c r="P2" s="757"/>
      <c r="Q2" s="757"/>
      <c r="R2" s="757"/>
      <c r="S2" s="757"/>
      <c r="T2" s="757"/>
      <c r="U2" s="757"/>
      <c r="W2" s="399" t="str">
        <f>+"入力エラー件数："</f>
        <v>入力エラー件数：</v>
      </c>
      <c r="X2" s="400"/>
      <c r="Y2" s="400"/>
      <c r="Z2" s="383">
        <f ca="1">+COUNTIF(A4:BG244,"入力漏れ")+COUNTIF(A4:BG244,"選択漏れ")+COUNTIF(A4:BG244,"入力誤り")+COUNTIF(A4:BG244,"日付入力誤り")+COUNTIF(A4:BG244,"半角不可")+COUNTIF(A4:BG244,"禁止文字が含まれています")+COUNTIF(A4:BG244,"許可漏れ")+COUNTIF(A4:BG244,"資格保有者数誤り")</f>
        <v>5</v>
      </c>
      <c r="AB2" s="910"/>
      <c r="AC2" s="910"/>
      <c r="AD2" s="910"/>
      <c r="AE2" s="910"/>
      <c r="AF2" s="910"/>
      <c r="AG2" s="910"/>
      <c r="AH2" s="910"/>
      <c r="AI2" s="910"/>
      <c r="AJ2" s="910"/>
      <c r="AK2" s="910"/>
      <c r="AL2" s="910"/>
      <c r="AM2" s="910"/>
      <c r="AN2" s="910"/>
      <c r="AO2" s="910"/>
      <c r="AQ2" s="658"/>
      <c r="AR2" s="658"/>
      <c r="AS2" s="658"/>
      <c r="AT2" s="658"/>
      <c r="AU2" s="658"/>
      <c r="AV2" s="658"/>
      <c r="AW2" s="658"/>
      <c r="AX2" s="658"/>
      <c r="AY2" s="658"/>
      <c r="AZ2" s="658"/>
      <c r="BA2" s="658"/>
      <c r="BB2" s="658"/>
      <c r="BC2" s="658"/>
      <c r="BD2" s="658"/>
    </row>
    <row r="3" spans="1:128" ht="21.75" customHeight="1">
      <c r="B3" s="688" t="s">
        <v>1029</v>
      </c>
      <c r="C3" s="688"/>
      <c r="D3" s="826" t="s">
        <v>1690</v>
      </c>
      <c r="E3" s="826"/>
      <c r="J3" s="761" t="s">
        <v>1141</v>
      </c>
      <c r="K3" s="761"/>
      <c r="O3" s="758" t="s">
        <v>1142</v>
      </c>
      <c r="P3" s="758"/>
      <c r="Q3" s="758"/>
      <c r="R3" s="758"/>
      <c r="S3" s="758"/>
      <c r="T3" s="758"/>
      <c r="U3" s="758"/>
      <c r="AB3" s="910"/>
      <c r="AC3" s="910"/>
      <c r="AD3" s="910"/>
      <c r="AE3" s="910"/>
      <c r="AF3" s="910"/>
      <c r="AG3" s="910"/>
      <c r="AH3" s="910"/>
      <c r="AI3" s="910"/>
      <c r="AJ3" s="910"/>
      <c r="AK3" s="910"/>
      <c r="AL3" s="910"/>
      <c r="AM3" s="910"/>
      <c r="AN3" s="910"/>
      <c r="AO3" s="910"/>
      <c r="AQ3" s="658"/>
      <c r="AR3" s="658"/>
      <c r="AS3" s="658"/>
      <c r="AT3" s="658"/>
      <c r="AU3" s="658"/>
      <c r="AV3" s="658"/>
      <c r="AW3" s="658"/>
      <c r="AX3" s="658"/>
      <c r="AY3" s="658"/>
      <c r="AZ3" s="658"/>
      <c r="BA3" s="658"/>
      <c r="BB3" s="658"/>
      <c r="BC3" s="658"/>
      <c r="BD3" s="658"/>
    </row>
    <row r="4" spans="1:128" ht="33">
      <c r="A4" s="398" t="s">
        <v>2548</v>
      </c>
      <c r="AX4" s="569"/>
      <c r="AY4" s="569"/>
      <c r="AZ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row>
    <row r="5" spans="1:128" ht="22.5">
      <c r="B5" s="375" t="s">
        <v>1136</v>
      </c>
      <c r="C5" s="759" t="s">
        <v>1061</v>
      </c>
      <c r="D5" s="759"/>
      <c r="E5" s="759"/>
      <c r="F5" s="759"/>
      <c r="G5" s="759"/>
      <c r="H5" s="759"/>
      <c r="I5" s="788"/>
      <c r="J5" s="788"/>
      <c r="K5" s="788"/>
      <c r="L5" s="788"/>
      <c r="AX5" s="569"/>
      <c r="AY5" s="569"/>
      <c r="AZ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row>
    <row r="6" spans="1:128" ht="22.5" customHeight="1">
      <c r="B6" s="375" t="s">
        <v>952</v>
      </c>
      <c r="C6" s="765" t="s">
        <v>953</v>
      </c>
      <c r="D6" s="765"/>
      <c r="E6" s="765"/>
      <c r="F6" s="765"/>
      <c r="G6" s="765"/>
      <c r="H6" s="765"/>
      <c r="I6" s="766"/>
      <c r="J6" s="766"/>
      <c r="AX6" s="569"/>
      <c r="AY6" s="569"/>
      <c r="AZ6" s="569"/>
      <c r="BI6" s="569"/>
      <c r="BJ6" s="569" t="str">
        <f>+I15&amp;"　"&amp;N15</f>
        <v>　</v>
      </c>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row>
    <row r="7" spans="1:128" ht="22.5" customHeight="1">
      <c r="B7" s="375" t="s">
        <v>630</v>
      </c>
      <c r="C7" s="759" t="s">
        <v>412</v>
      </c>
      <c r="D7" s="759"/>
      <c r="E7" s="759"/>
      <c r="F7" s="759"/>
      <c r="G7" s="759"/>
      <c r="H7" s="759"/>
      <c r="I7" s="829" t="str">
        <f>IF(コード表!$C$19=0,"",コード表!$C$19)</f>
        <v/>
      </c>
      <c r="J7" s="829"/>
      <c r="AX7" s="569"/>
      <c r="AY7" s="569"/>
      <c r="AZ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69"/>
      <c r="CR7" s="569"/>
      <c r="CS7" s="569"/>
      <c r="CT7" s="569"/>
      <c r="CU7" s="569"/>
      <c r="CV7" s="569"/>
      <c r="CW7" s="569"/>
      <c r="CX7" s="569"/>
      <c r="CY7" s="569"/>
      <c r="CZ7" s="569"/>
      <c r="DA7" s="569"/>
      <c r="DB7" s="569"/>
      <c r="DC7" s="569"/>
      <c r="DD7" s="569"/>
      <c r="DE7" s="569"/>
      <c r="DF7" s="569"/>
      <c r="DG7" s="569"/>
      <c r="DH7" s="569"/>
      <c r="DI7" s="569"/>
      <c r="DJ7" s="569"/>
      <c r="DK7" s="569"/>
      <c r="DL7" s="569"/>
      <c r="DM7" s="569"/>
      <c r="DN7" s="569"/>
      <c r="DO7" s="569"/>
      <c r="DP7" s="569"/>
      <c r="DQ7" s="569"/>
      <c r="DR7" s="569"/>
      <c r="DS7" s="569"/>
      <c r="DT7" s="569"/>
      <c r="DU7" s="569"/>
      <c r="DV7" s="569"/>
      <c r="DW7" s="569"/>
      <c r="DX7" s="569"/>
    </row>
    <row r="8" spans="1:128" ht="22.5" customHeight="1">
      <c r="B8" s="375" t="s">
        <v>954</v>
      </c>
      <c r="C8" s="759" t="s">
        <v>955</v>
      </c>
      <c r="D8" s="759"/>
      <c r="E8" s="759"/>
      <c r="F8" s="759"/>
      <c r="G8" s="759"/>
      <c r="H8" s="759"/>
      <c r="I8" s="829" t="str">
        <f>コード表!C10&amp;コード表!D10</f>
        <v/>
      </c>
      <c r="J8" s="829"/>
      <c r="AX8" s="569"/>
      <c r="AY8" s="569"/>
      <c r="AZ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69"/>
      <c r="DS8" s="569"/>
      <c r="DT8" s="569"/>
      <c r="DU8" s="569"/>
      <c r="DV8" s="569"/>
      <c r="DW8" s="569"/>
      <c r="DX8" s="569"/>
    </row>
    <row r="9" spans="1:128" ht="22.5" customHeight="1">
      <c r="B9" s="375" t="s">
        <v>956</v>
      </c>
      <c r="C9" s="759" t="s">
        <v>957</v>
      </c>
      <c r="D9" s="759"/>
      <c r="E9" s="759"/>
      <c r="F9" s="759"/>
      <c r="G9" s="759"/>
      <c r="H9" s="759"/>
      <c r="I9" s="830"/>
      <c r="J9" s="830"/>
      <c r="AX9" s="569"/>
      <c r="AY9" s="569"/>
      <c r="AZ9" s="569"/>
      <c r="BI9" s="569"/>
      <c r="BJ9" s="569">
        <v>1</v>
      </c>
      <c r="BK9" s="569"/>
      <c r="BL9" s="569">
        <v>2</v>
      </c>
      <c r="BM9" s="569"/>
      <c r="BN9" s="569">
        <v>3</v>
      </c>
      <c r="BO9" s="569"/>
      <c r="BP9" s="569">
        <v>4</v>
      </c>
      <c r="BQ9" s="569"/>
      <c r="BR9" s="569">
        <v>5</v>
      </c>
      <c r="BS9" s="569"/>
      <c r="BT9" s="569">
        <v>6</v>
      </c>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row>
    <row r="10" spans="1:128" ht="22.5" customHeight="1">
      <c r="B10" s="375" t="s">
        <v>636</v>
      </c>
      <c r="C10" s="759" t="s">
        <v>958</v>
      </c>
      <c r="D10" s="759"/>
      <c r="E10" s="759"/>
      <c r="F10" s="759"/>
      <c r="G10" s="759"/>
      <c r="H10" s="759"/>
      <c r="I10" s="829" t="str">
        <f>コード表!F10&amp;コード表!G10&amp;コード表!H10</f>
        <v/>
      </c>
      <c r="J10" s="829"/>
      <c r="S10" s="789" t="s">
        <v>1174</v>
      </c>
      <c r="T10" s="789"/>
      <c r="U10" s="848" t="s">
        <v>1688</v>
      </c>
      <c r="V10" s="849"/>
      <c r="W10" s="849"/>
      <c r="X10" s="849"/>
      <c r="Y10" s="849"/>
      <c r="Z10" s="849"/>
      <c r="AX10" s="569"/>
      <c r="AY10" s="569"/>
      <c r="AZ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row>
    <row r="11" spans="1:128">
      <c r="B11" s="774" t="s">
        <v>638</v>
      </c>
      <c r="C11" s="790" t="s">
        <v>734</v>
      </c>
      <c r="D11" s="791"/>
      <c r="E11" s="673" t="s">
        <v>961</v>
      </c>
      <c r="F11" s="673"/>
      <c r="G11" s="673"/>
      <c r="H11" s="673"/>
      <c r="I11" s="776"/>
      <c r="J11" s="776"/>
      <c r="K11" s="776"/>
      <c r="L11" s="776"/>
      <c r="M11" s="776"/>
      <c r="N11" s="776"/>
      <c r="O11" s="776"/>
      <c r="P11" s="776"/>
      <c r="Q11" s="776"/>
      <c r="R11" s="776"/>
      <c r="S11" s="795" t="str">
        <f>+IF(I11="","",IF(LEN(I11)*2=LENB(I11),"OK","半角不可"))</f>
        <v/>
      </c>
      <c r="T11" s="795"/>
      <c r="U11" s="739" t="str">
        <f>+IF(AND(COUNTIF(I11,"*カブシキガイシャ*")=0,COUNTIF(I11,"*カ）*")=0,COUNTIF(I11,"*（カ*")=0,COUNTIF(I11,"*ユウゲンガイシャ*")=0,COUNTIF(I11,"*キョウドウクミアイ*")=0,COUNTIF(I11,"*イッパンザイダンホウジン*")=0,COUNTIF(I11,"*イッパンシャダンホウジン*")=0,COUNTIF(I11,"*・*")=0),"OK","「カブシキガイシャ」「・」等は記載不要")</f>
        <v>OK</v>
      </c>
      <c r="V11" s="739"/>
      <c r="W11" s="739"/>
      <c r="X11" s="739"/>
      <c r="Y11" s="739"/>
      <c r="Z11" s="739"/>
      <c r="AX11" s="569"/>
      <c r="AY11" s="569"/>
      <c r="AZ11" s="569"/>
      <c r="BI11" s="569"/>
      <c r="BJ11" s="569">
        <v>1</v>
      </c>
      <c r="BK11" s="569"/>
      <c r="BL11" s="569">
        <v>2</v>
      </c>
      <c r="BM11" s="569"/>
      <c r="BN11" s="569">
        <v>3</v>
      </c>
      <c r="BO11" s="569"/>
      <c r="BP11" s="569">
        <v>4</v>
      </c>
      <c r="BQ11" s="569"/>
      <c r="BR11" s="569">
        <v>5</v>
      </c>
      <c r="BS11" s="569"/>
      <c r="BT11" s="569">
        <v>6</v>
      </c>
      <c r="BU11" s="569"/>
      <c r="BV11" s="569">
        <v>7</v>
      </c>
      <c r="BW11" s="569"/>
      <c r="BX11" s="569">
        <v>8</v>
      </c>
      <c r="BY11" s="569"/>
      <c r="BZ11" s="569">
        <v>9</v>
      </c>
      <c r="CA11" s="569"/>
      <c r="CB11" s="569">
        <v>10</v>
      </c>
      <c r="CC11" s="569"/>
      <c r="CD11" s="569">
        <v>11</v>
      </c>
      <c r="CE11" s="569"/>
      <c r="CF11" s="569">
        <v>12</v>
      </c>
      <c r="CG11" s="569"/>
      <c r="CH11" s="569">
        <v>13</v>
      </c>
      <c r="CI11" s="569"/>
      <c r="CJ11" s="569">
        <v>14</v>
      </c>
      <c r="CK11" s="569"/>
      <c r="CL11" s="569">
        <v>15</v>
      </c>
      <c r="CM11" s="569"/>
      <c r="CN11" s="569">
        <v>16</v>
      </c>
      <c r="CO11" s="569"/>
      <c r="CP11" s="569">
        <v>17</v>
      </c>
      <c r="CQ11" s="569"/>
      <c r="CR11" s="569">
        <v>18</v>
      </c>
      <c r="CS11" s="569"/>
      <c r="CT11" s="569">
        <v>19</v>
      </c>
      <c r="CU11" s="569"/>
      <c r="CV11" s="569">
        <v>20</v>
      </c>
      <c r="CW11" s="569"/>
      <c r="CX11" s="569">
        <v>21</v>
      </c>
      <c r="CY11" s="569"/>
      <c r="CZ11" s="569">
        <v>22</v>
      </c>
      <c r="DA11" s="569"/>
      <c r="DB11" s="569">
        <v>23</v>
      </c>
      <c r="DC11" s="569"/>
      <c r="DD11" s="569">
        <v>24</v>
      </c>
      <c r="DE11" s="569"/>
      <c r="DF11" s="569"/>
      <c r="DG11" s="569"/>
      <c r="DH11" s="569"/>
      <c r="DI11" s="569"/>
      <c r="DJ11" s="569"/>
      <c r="DK11" s="569"/>
      <c r="DL11" s="569"/>
      <c r="DM11" s="569"/>
      <c r="DN11" s="569"/>
      <c r="DO11" s="569"/>
      <c r="DP11" s="569"/>
      <c r="DQ11" s="569"/>
      <c r="DR11" s="569"/>
      <c r="DS11" s="569"/>
      <c r="DT11" s="569"/>
      <c r="DU11" s="569"/>
      <c r="DV11" s="569"/>
      <c r="DW11" s="569"/>
      <c r="DX11" s="569"/>
    </row>
    <row r="12" spans="1:128">
      <c r="B12" s="775"/>
      <c r="C12" s="792"/>
      <c r="D12" s="793"/>
      <c r="E12" s="673" t="s">
        <v>962</v>
      </c>
      <c r="F12" s="673"/>
      <c r="G12" s="673"/>
      <c r="H12" s="673"/>
      <c r="I12" s="776"/>
      <c r="J12" s="776"/>
      <c r="K12" s="776"/>
      <c r="L12" s="776"/>
      <c r="M12" s="776"/>
      <c r="N12" s="776"/>
      <c r="O12" s="776"/>
      <c r="P12" s="776"/>
      <c r="Q12" s="776"/>
      <c r="R12" s="776"/>
      <c r="S12" s="795" t="str">
        <f>+IF(I12="","",IF(LEN(I12)*2=LENB(I12),"OK","半角不可"))</f>
        <v/>
      </c>
      <c r="T12" s="795"/>
      <c r="U12" s="739" t="str">
        <f>+IF('付票 (文字チェック用)'!CU7&gt;0,"禁止文字が含まれています",IF(AND(COUNTIF(I12,"*株式会社*")=0,COUNTIF(I12,"*有限会社*")=0,COUNTIF(I12,"*協同組合*")=0,COUNTIF(I12,"*一般財団法人*")=0,COUNTIF(I12,"*一般社団法人*")=0),"OK","株式会社等は略号を使用してください。"))</f>
        <v>OK</v>
      </c>
      <c r="V12" s="739"/>
      <c r="W12" s="739"/>
      <c r="X12" s="739"/>
      <c r="Y12" s="739"/>
      <c r="Z12" s="739"/>
      <c r="AX12" s="569"/>
      <c r="AY12" s="569"/>
      <c r="AZ12" s="569"/>
      <c r="BI12" s="569"/>
      <c r="BJ12" s="569">
        <v>1</v>
      </c>
      <c r="BK12" s="569"/>
      <c r="BL12" s="569">
        <v>2</v>
      </c>
      <c r="BM12" s="569"/>
      <c r="BN12" s="569">
        <v>3</v>
      </c>
      <c r="BO12" s="569"/>
      <c r="BP12" s="569">
        <v>4</v>
      </c>
      <c r="BQ12" s="569"/>
      <c r="BR12" s="569">
        <v>5</v>
      </c>
      <c r="BS12" s="569"/>
      <c r="BT12" s="569">
        <v>6</v>
      </c>
      <c r="BU12" s="569"/>
      <c r="BV12" s="569">
        <v>7</v>
      </c>
      <c r="BW12" s="569"/>
      <c r="BX12" s="569">
        <v>8</v>
      </c>
      <c r="BY12" s="569"/>
      <c r="BZ12" s="569">
        <v>9</v>
      </c>
      <c r="CA12" s="569"/>
      <c r="CB12" s="569">
        <v>10</v>
      </c>
      <c r="CC12" s="569"/>
      <c r="CD12" s="569">
        <v>11</v>
      </c>
      <c r="CE12" s="569"/>
      <c r="CF12" s="569">
        <v>12</v>
      </c>
      <c r="CG12" s="569"/>
      <c r="CH12" s="569">
        <v>13</v>
      </c>
      <c r="CI12" s="569"/>
      <c r="CJ12" s="569">
        <v>14</v>
      </c>
      <c r="CK12" s="569"/>
      <c r="CL12" s="569">
        <v>15</v>
      </c>
      <c r="CM12" s="569"/>
      <c r="CN12" s="569">
        <v>16</v>
      </c>
      <c r="CO12" s="569"/>
      <c r="CP12" s="569">
        <v>17</v>
      </c>
      <c r="CQ12" s="569"/>
      <c r="CR12" s="569">
        <v>18</v>
      </c>
      <c r="CS12" s="569"/>
      <c r="CT12" s="569">
        <v>19</v>
      </c>
      <c r="CU12" s="569"/>
      <c r="CV12" s="569">
        <v>20</v>
      </c>
      <c r="CW12" s="569"/>
      <c r="CX12" s="569">
        <v>21</v>
      </c>
      <c r="CY12" s="569"/>
      <c r="CZ12" s="569">
        <v>22</v>
      </c>
      <c r="DA12" s="569"/>
      <c r="DB12" s="569">
        <v>23</v>
      </c>
      <c r="DC12" s="569"/>
      <c r="DD12" s="569">
        <v>24</v>
      </c>
      <c r="DE12" s="569"/>
      <c r="DF12" s="569"/>
      <c r="DG12" s="569"/>
      <c r="DH12" s="569"/>
      <c r="DI12" s="569"/>
      <c r="DJ12" s="569"/>
      <c r="DK12" s="569"/>
      <c r="DL12" s="569"/>
      <c r="DM12" s="569"/>
      <c r="DN12" s="569"/>
      <c r="DO12" s="569"/>
      <c r="DP12" s="569"/>
      <c r="DQ12" s="569"/>
      <c r="DR12" s="569"/>
      <c r="DS12" s="569"/>
      <c r="DT12" s="569"/>
      <c r="DU12" s="569"/>
      <c r="DV12" s="569"/>
      <c r="DW12" s="569"/>
      <c r="DX12" s="569"/>
    </row>
    <row r="13" spans="1:128">
      <c r="B13" s="779" t="s">
        <v>640</v>
      </c>
      <c r="C13" s="780" t="s">
        <v>959</v>
      </c>
      <c r="D13" s="673" t="s">
        <v>960</v>
      </c>
      <c r="E13" s="673"/>
      <c r="F13" s="673"/>
      <c r="G13" s="673"/>
      <c r="H13" s="673"/>
      <c r="I13" s="776"/>
      <c r="J13" s="776"/>
      <c r="K13" s="776"/>
      <c r="L13" s="776"/>
      <c r="M13" s="776"/>
      <c r="N13" s="776"/>
      <c r="O13" s="776"/>
      <c r="P13" s="776"/>
      <c r="Q13" s="776"/>
      <c r="R13" s="776"/>
      <c r="S13" s="795" t="str">
        <f>+IF(I13="","",IF(LEN(I13)*2=LENB(I13),"OK","半角不可"))</f>
        <v/>
      </c>
      <c r="T13" s="795"/>
      <c r="U13" s="739" t="str">
        <f>+IF('付票 (文字チェック用)'!CU8&gt;0,"禁止文字が含まれています","OK")</f>
        <v>OK</v>
      </c>
      <c r="V13" s="739"/>
      <c r="W13" s="739"/>
      <c r="X13" s="739"/>
      <c r="Y13" s="739"/>
      <c r="Z13" s="739"/>
      <c r="AX13" s="569"/>
      <c r="AY13" s="569"/>
      <c r="AZ13" s="569"/>
      <c r="BI13" s="569"/>
      <c r="BJ13" s="569">
        <v>1</v>
      </c>
      <c r="BK13" s="569"/>
      <c r="BL13" s="569">
        <v>2</v>
      </c>
      <c r="BM13" s="569"/>
      <c r="BN13" s="569">
        <v>3</v>
      </c>
      <c r="BO13" s="569"/>
      <c r="BP13" s="569">
        <v>4</v>
      </c>
      <c r="BQ13" s="569"/>
      <c r="BR13" s="569">
        <v>5</v>
      </c>
      <c r="BS13" s="569"/>
      <c r="BT13" s="569">
        <v>6</v>
      </c>
      <c r="BU13" s="569"/>
      <c r="BV13" s="569">
        <v>7</v>
      </c>
      <c r="BW13" s="569"/>
      <c r="BX13" s="569">
        <v>8</v>
      </c>
      <c r="BY13" s="569"/>
      <c r="BZ13" s="569">
        <v>9</v>
      </c>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row>
    <row r="14" spans="1:128">
      <c r="B14" s="779"/>
      <c r="C14" s="781"/>
      <c r="D14" s="777" t="s">
        <v>963</v>
      </c>
      <c r="E14" s="832" t="s">
        <v>961</v>
      </c>
      <c r="F14" s="833"/>
      <c r="G14" s="836" t="s">
        <v>1691</v>
      </c>
      <c r="H14" s="837"/>
      <c r="I14" s="840"/>
      <c r="J14" s="841"/>
      <c r="K14" s="841"/>
      <c r="L14" s="841"/>
      <c r="M14" s="842"/>
      <c r="N14" s="840"/>
      <c r="O14" s="841"/>
      <c r="P14" s="841"/>
      <c r="Q14" s="841"/>
      <c r="R14" s="842"/>
      <c r="S14" s="795" t="str">
        <f>+IF(I14&amp;N14="","",IF(LEN(I14&amp;N14)*2=LENB(I14&amp;N14),"OK","半角不可"))</f>
        <v/>
      </c>
      <c r="T14" s="795"/>
      <c r="U14" s="688"/>
      <c r="V14" s="688"/>
      <c r="W14" s="688"/>
      <c r="X14" s="688"/>
      <c r="Y14" s="688"/>
      <c r="Z14" s="688"/>
      <c r="AX14" s="569"/>
      <c r="AY14" s="569"/>
      <c r="AZ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row>
    <row r="15" spans="1:128">
      <c r="B15" s="779"/>
      <c r="C15" s="781"/>
      <c r="D15" s="778"/>
      <c r="E15" s="834" t="s">
        <v>962</v>
      </c>
      <c r="F15" s="835"/>
      <c r="G15" s="838"/>
      <c r="H15" s="839"/>
      <c r="I15" s="785"/>
      <c r="J15" s="786"/>
      <c r="K15" s="786"/>
      <c r="L15" s="786"/>
      <c r="M15" s="787"/>
      <c r="N15" s="785"/>
      <c r="O15" s="786"/>
      <c r="P15" s="786"/>
      <c r="Q15" s="786"/>
      <c r="R15" s="787"/>
      <c r="S15" s="795" t="str">
        <f>+IF(I15&amp;N15="","",IF(LEN(I15&amp;N15)*2=LENB(I15&amp;N15),"OK","半角不可"))</f>
        <v/>
      </c>
      <c r="T15" s="795"/>
      <c r="U15" s="851" t="str">
        <f>+IF('付票 (文字チェック用)'!CU9&gt;0,"禁止文字が含まれています","OK")</f>
        <v>OK</v>
      </c>
      <c r="V15" s="852"/>
      <c r="W15" s="852"/>
      <c r="X15" s="852"/>
      <c r="Y15" s="852"/>
      <c r="Z15" s="853"/>
      <c r="AX15" s="569"/>
      <c r="AY15" s="569"/>
      <c r="AZ15" s="569"/>
      <c r="BI15" s="569"/>
      <c r="BJ15" s="569">
        <v>1</v>
      </c>
      <c r="BK15" s="569"/>
      <c r="BL15" s="569">
        <v>2</v>
      </c>
      <c r="BM15" s="569"/>
      <c r="BN15" s="569">
        <v>3</v>
      </c>
      <c r="BO15" s="569"/>
      <c r="BP15" s="569">
        <v>4</v>
      </c>
      <c r="BQ15" s="569"/>
      <c r="BR15" s="569">
        <v>5</v>
      </c>
      <c r="BS15" s="569"/>
      <c r="BT15" s="569">
        <v>6</v>
      </c>
      <c r="BU15" s="569"/>
      <c r="BV15" s="569">
        <v>7</v>
      </c>
      <c r="BW15" s="569"/>
      <c r="BX15" s="569">
        <v>8</v>
      </c>
      <c r="BY15" s="569"/>
      <c r="BZ15" s="569">
        <v>9</v>
      </c>
      <c r="CA15" s="569"/>
      <c r="CB15" s="569">
        <v>10</v>
      </c>
      <c r="CC15" s="569"/>
      <c r="CD15" s="569">
        <v>11</v>
      </c>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69"/>
      <c r="DS15" s="569"/>
      <c r="DT15" s="569"/>
      <c r="DU15" s="569"/>
      <c r="DV15" s="569"/>
      <c r="DW15" s="569"/>
      <c r="DX15" s="569"/>
    </row>
    <row r="16" spans="1:128" ht="60" customHeight="1">
      <c r="B16" s="771" t="s">
        <v>37</v>
      </c>
      <c r="C16" s="768" t="s">
        <v>964</v>
      </c>
      <c r="D16" s="814" t="s">
        <v>988</v>
      </c>
      <c r="E16" s="815"/>
      <c r="F16" s="815"/>
      <c r="G16" s="815"/>
      <c r="H16" s="667" t="s">
        <v>977</v>
      </c>
      <c r="I16" s="667"/>
      <c r="J16" s="667"/>
      <c r="K16" s="667"/>
      <c r="L16" s="667"/>
      <c r="M16" s="667"/>
      <c r="N16" s="667"/>
      <c r="O16" s="667"/>
      <c r="P16" s="667"/>
      <c r="Q16" s="667"/>
      <c r="R16" s="667"/>
      <c r="S16" s="667"/>
      <c r="T16" s="667"/>
      <c r="U16" s="667"/>
      <c r="V16" s="667"/>
      <c r="W16" s="813" t="s">
        <v>984</v>
      </c>
      <c r="X16" s="813"/>
      <c r="Y16" s="813" t="s">
        <v>1964</v>
      </c>
      <c r="Z16" s="813"/>
      <c r="AA16" s="845" t="s">
        <v>985</v>
      </c>
      <c r="AB16" s="845"/>
      <c r="AC16" s="845"/>
      <c r="AD16" s="845"/>
      <c r="AE16" s="845"/>
      <c r="AF16" s="814" t="s">
        <v>31</v>
      </c>
      <c r="AG16" s="815"/>
      <c r="AH16" s="815"/>
      <c r="AI16" s="815"/>
      <c r="AJ16" s="815"/>
      <c r="AK16" s="815"/>
      <c r="AL16" s="815"/>
      <c r="AM16" s="816"/>
      <c r="AN16" s="789" t="s">
        <v>1135</v>
      </c>
      <c r="AO16" s="789"/>
      <c r="AP16" s="789" t="s">
        <v>1174</v>
      </c>
      <c r="AQ16" s="789"/>
      <c r="AR16" s="848" t="s">
        <v>1688</v>
      </c>
      <c r="AS16" s="849"/>
      <c r="AT16" s="849"/>
      <c r="AU16" s="849"/>
      <c r="AV16" s="849"/>
      <c r="AW16" s="849"/>
      <c r="AX16" s="569"/>
      <c r="AY16" s="569"/>
      <c r="BJ16" s="569">
        <v>1</v>
      </c>
      <c r="BK16" s="569">
        <v>2</v>
      </c>
      <c r="BL16" s="569">
        <v>3</v>
      </c>
      <c r="BM16" s="569">
        <v>4</v>
      </c>
      <c r="BN16" s="569">
        <v>5</v>
      </c>
      <c r="BO16" s="569">
        <v>6</v>
      </c>
      <c r="BP16" s="569">
        <v>7</v>
      </c>
      <c r="BQ16" s="569">
        <v>8</v>
      </c>
      <c r="BR16" s="569">
        <v>9</v>
      </c>
      <c r="BS16" s="569">
        <v>10</v>
      </c>
      <c r="BT16" s="569">
        <v>11</v>
      </c>
      <c r="BU16" s="569">
        <v>12</v>
      </c>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row>
    <row r="17" spans="2:128">
      <c r="B17" s="772"/>
      <c r="C17" s="769"/>
      <c r="D17" s="809" t="s">
        <v>965</v>
      </c>
      <c r="E17" s="809"/>
      <c r="F17" s="809"/>
      <c r="G17" s="809"/>
      <c r="H17" s="782"/>
      <c r="I17" s="783"/>
      <c r="J17" s="783"/>
      <c r="K17" s="783"/>
      <c r="L17" s="783"/>
      <c r="M17" s="783"/>
      <c r="N17" s="783"/>
      <c r="O17" s="783"/>
      <c r="P17" s="783"/>
      <c r="Q17" s="783"/>
      <c r="R17" s="783"/>
      <c r="S17" s="783"/>
      <c r="T17" s="783"/>
      <c r="U17" s="783"/>
      <c r="V17" s="784"/>
      <c r="W17" s="850"/>
      <c r="X17" s="850"/>
      <c r="Y17" s="843"/>
      <c r="Z17" s="843"/>
      <c r="AA17" s="798"/>
      <c r="AB17" s="799"/>
      <c r="AC17" s="586" t="s">
        <v>34</v>
      </c>
      <c r="AD17" s="804"/>
      <c r="AE17" s="805"/>
      <c r="AF17" s="821"/>
      <c r="AG17" s="808"/>
      <c r="AH17" s="587" t="s">
        <v>34</v>
      </c>
      <c r="AI17" s="808"/>
      <c r="AJ17" s="808"/>
      <c r="AK17" s="587" t="s">
        <v>34</v>
      </c>
      <c r="AL17" s="808"/>
      <c r="AM17" s="822"/>
      <c r="AN17" s="795" t="str">
        <f>+IF(OR(H17="",Y17="",AA17="",AD17="",AF17="",AI17="",AL17=""),"入力漏れ","OK")</f>
        <v>入力漏れ</v>
      </c>
      <c r="AO17" s="795"/>
      <c r="AP17" s="719" t="str">
        <f>+IF(H17="","",IF(LEN(H17)*2=LENB(H17),"OK","半角不可"))</f>
        <v/>
      </c>
      <c r="AQ17" s="719"/>
      <c r="AR17" s="739" t="str">
        <f>+IF('付票 (文字チェック用)'!CU13&gt;0,"禁止文字が含まれています","OK")</f>
        <v>OK</v>
      </c>
      <c r="AS17" s="739"/>
      <c r="AT17" s="739"/>
      <c r="AU17" s="739"/>
      <c r="AV17" s="739"/>
      <c r="AW17" s="739"/>
      <c r="AX17" s="569"/>
      <c r="AY17" s="569"/>
      <c r="AZ17" s="569" t="str">
        <f>+AF17&amp;AH17&amp;AI17&amp;AK17&amp;AL17</f>
        <v>--</v>
      </c>
      <c r="BI17" s="569"/>
      <c r="BJ17" s="569">
        <v>1</v>
      </c>
      <c r="BK17" s="569"/>
      <c r="BL17" s="569">
        <v>2</v>
      </c>
      <c r="BM17" s="569"/>
      <c r="BN17" s="569">
        <v>3</v>
      </c>
      <c r="BO17" s="569"/>
      <c r="BP17" s="569">
        <v>4</v>
      </c>
      <c r="BQ17" s="569"/>
      <c r="BR17" s="569">
        <v>5</v>
      </c>
      <c r="BS17" s="569"/>
      <c r="BT17" s="569">
        <v>6</v>
      </c>
      <c r="BU17" s="569"/>
      <c r="BV17" s="569">
        <v>7</v>
      </c>
      <c r="BW17" s="569"/>
      <c r="BX17" s="569">
        <v>8</v>
      </c>
      <c r="BY17" s="569"/>
      <c r="BZ17" s="569">
        <v>9</v>
      </c>
      <c r="CA17" s="569"/>
      <c r="CB17" s="569">
        <v>10</v>
      </c>
      <c r="CC17" s="569"/>
      <c r="CD17" s="569">
        <v>11</v>
      </c>
      <c r="CE17" s="569"/>
      <c r="CF17" s="569">
        <v>12</v>
      </c>
      <c r="CG17" s="569"/>
      <c r="CH17" s="569">
        <v>13</v>
      </c>
      <c r="CI17" s="569"/>
      <c r="CJ17" s="569">
        <v>14</v>
      </c>
      <c r="CK17" s="569"/>
      <c r="CL17" s="569">
        <v>15</v>
      </c>
      <c r="CM17" s="569"/>
      <c r="CN17" s="569">
        <v>16</v>
      </c>
      <c r="CO17" s="569"/>
      <c r="CP17" s="569">
        <v>17</v>
      </c>
      <c r="CQ17" s="569"/>
      <c r="CR17" s="569">
        <v>18</v>
      </c>
      <c r="CS17" s="569"/>
      <c r="CT17" s="569">
        <v>19</v>
      </c>
      <c r="CU17" s="569"/>
      <c r="CV17" s="569">
        <v>20</v>
      </c>
      <c r="CW17" s="569"/>
      <c r="CX17" s="569">
        <v>21</v>
      </c>
      <c r="CY17" s="569"/>
      <c r="CZ17" s="569">
        <v>22</v>
      </c>
      <c r="DA17" s="569"/>
      <c r="DB17" s="569">
        <v>23</v>
      </c>
      <c r="DC17" s="569"/>
      <c r="DD17" s="569">
        <v>24</v>
      </c>
      <c r="DE17" s="569"/>
      <c r="DF17" s="569">
        <v>25</v>
      </c>
      <c r="DG17" s="569"/>
      <c r="DH17" s="569">
        <v>26</v>
      </c>
      <c r="DI17" s="569"/>
      <c r="DJ17" s="569">
        <v>27</v>
      </c>
      <c r="DK17" s="569"/>
      <c r="DL17" s="569">
        <v>28</v>
      </c>
      <c r="DM17" s="569"/>
      <c r="DN17" s="569">
        <v>29</v>
      </c>
      <c r="DO17" s="569"/>
      <c r="DP17" s="569">
        <v>30</v>
      </c>
      <c r="DQ17" s="569"/>
      <c r="DR17" s="569">
        <v>31</v>
      </c>
      <c r="DS17" s="569"/>
      <c r="DT17" s="569">
        <v>32</v>
      </c>
      <c r="DU17" s="569"/>
      <c r="DV17" s="569">
        <v>33</v>
      </c>
      <c r="DW17" s="569"/>
      <c r="DX17" s="569">
        <v>34</v>
      </c>
    </row>
    <row r="18" spans="2:128">
      <c r="B18" s="772"/>
      <c r="C18" s="769"/>
      <c r="D18" s="735" t="s">
        <v>1137</v>
      </c>
      <c r="E18" s="736"/>
      <c r="F18" s="736"/>
      <c r="G18" s="736"/>
      <c r="H18" s="667" t="s">
        <v>966</v>
      </c>
      <c r="I18" s="667"/>
      <c r="J18" s="667"/>
      <c r="K18" s="667"/>
      <c r="L18" s="667" t="s">
        <v>989</v>
      </c>
      <c r="M18" s="667"/>
      <c r="N18" s="667"/>
      <c r="O18" s="667"/>
      <c r="P18" s="667"/>
      <c r="Q18" s="667"/>
      <c r="R18" s="667"/>
      <c r="S18" s="667"/>
      <c r="T18" s="667"/>
      <c r="U18" s="667"/>
      <c r="V18" s="667"/>
      <c r="W18" s="846"/>
      <c r="X18" s="846"/>
      <c r="Y18" s="796"/>
      <c r="Z18" s="796"/>
      <c r="AA18" s="370"/>
      <c r="AB18" s="376"/>
      <c r="AC18" s="371"/>
      <c r="AD18" s="372"/>
      <c r="AE18" s="377"/>
      <c r="AF18" s="823"/>
      <c r="AG18" s="824"/>
      <c r="AH18" s="824"/>
      <c r="AI18" s="824"/>
      <c r="AJ18" s="824"/>
      <c r="AK18" s="824"/>
      <c r="AL18" s="824"/>
      <c r="AM18" s="825"/>
      <c r="AN18" s="688"/>
      <c r="AO18" s="688"/>
      <c r="AP18" s="688"/>
      <c r="AQ18" s="688"/>
      <c r="AR18" s="688"/>
      <c r="AS18" s="688"/>
      <c r="AT18" s="688"/>
      <c r="AU18" s="688"/>
      <c r="AV18" s="688"/>
      <c r="AW18" s="688"/>
      <c r="AX18" s="569"/>
      <c r="AY18" s="569"/>
      <c r="AZ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69"/>
      <c r="DG18" s="569"/>
      <c r="DH18" s="569"/>
      <c r="DI18" s="569"/>
      <c r="DJ18" s="569"/>
      <c r="DK18" s="569"/>
      <c r="DL18" s="569"/>
      <c r="DM18" s="569"/>
      <c r="DN18" s="569"/>
      <c r="DO18" s="569"/>
      <c r="DP18" s="569"/>
      <c r="DQ18" s="569"/>
      <c r="DR18" s="569"/>
      <c r="DS18" s="569"/>
      <c r="DT18" s="569"/>
      <c r="DU18" s="569"/>
      <c r="DV18" s="569"/>
      <c r="DW18" s="569"/>
      <c r="DX18" s="569"/>
    </row>
    <row r="19" spans="2:128">
      <c r="B19" s="772"/>
      <c r="C19" s="769"/>
      <c r="D19" s="570" t="s">
        <v>1069</v>
      </c>
      <c r="E19" s="762" t="s">
        <v>967</v>
      </c>
      <c r="F19" s="763"/>
      <c r="G19" s="764"/>
      <c r="H19" s="847"/>
      <c r="I19" s="847"/>
      <c r="J19" s="847"/>
      <c r="K19" s="847"/>
      <c r="L19" s="794"/>
      <c r="M19" s="794"/>
      <c r="N19" s="794"/>
      <c r="O19" s="794"/>
      <c r="P19" s="794"/>
      <c r="Q19" s="794"/>
      <c r="R19" s="794"/>
      <c r="S19" s="794"/>
      <c r="T19" s="794"/>
      <c r="U19" s="794"/>
      <c r="V19" s="794"/>
      <c r="W19" s="668"/>
      <c r="X19" s="668"/>
      <c r="Y19" s="843"/>
      <c r="Z19" s="843"/>
      <c r="AA19" s="798"/>
      <c r="AB19" s="799"/>
      <c r="AC19" s="586" t="s">
        <v>34</v>
      </c>
      <c r="AD19" s="804"/>
      <c r="AE19" s="805"/>
      <c r="AF19" s="821"/>
      <c r="AG19" s="808"/>
      <c r="AH19" s="587" t="s">
        <v>34</v>
      </c>
      <c r="AI19" s="808"/>
      <c r="AJ19" s="808"/>
      <c r="AK19" s="587" t="s">
        <v>34</v>
      </c>
      <c r="AL19" s="808"/>
      <c r="AM19" s="822"/>
      <c r="AN19" s="795" t="str">
        <f>+IF(D19="○",IF(OR(H19="",L19="",Y19="",AA19="",AD19="",AF19="",AI19="",AL19=""),"入力漏れ","OK"),IF(OR(H19&lt;&gt;"",L19&lt;&gt;"",Y19&lt;&gt;"",AA19&lt;&gt;"",AD19&lt;&gt;"",AF19&lt;&gt;"",AI19&lt;&gt;"",AL19&lt;&gt;""),"選択漏れ",""))</f>
        <v/>
      </c>
      <c r="AO19" s="795"/>
      <c r="AP19" s="719" t="str">
        <f>+IF(H19&amp;L19="","",IF(LEN(H19&amp;L19)*2=LENB(H19&amp;L19),"OK","半角不可"))</f>
        <v/>
      </c>
      <c r="AQ19" s="719"/>
      <c r="AR19" s="739" t="str">
        <f>+IF('付票 (文字チェック用)'!CU15&gt;0,"禁止文字が含まれています","OK")</f>
        <v>OK</v>
      </c>
      <c r="AS19" s="739"/>
      <c r="AT19" s="739"/>
      <c r="AU19" s="739"/>
      <c r="AV19" s="739"/>
      <c r="AW19" s="739"/>
      <c r="AX19" s="569"/>
      <c r="AY19" s="569"/>
      <c r="AZ19" s="569" t="str">
        <f t="shared" ref="AZ19:AZ25" si="0">+AF19&amp;AH19&amp;AI19&amp;AK19&amp;AL19</f>
        <v>--</v>
      </c>
      <c r="BI19" s="569"/>
      <c r="BJ19" s="569">
        <v>1</v>
      </c>
      <c r="BK19" s="569"/>
      <c r="BL19" s="569">
        <v>2</v>
      </c>
      <c r="BM19" s="569"/>
      <c r="BN19" s="569">
        <v>3</v>
      </c>
      <c r="BO19" s="569"/>
      <c r="BP19" s="569">
        <v>4</v>
      </c>
      <c r="BQ19" s="569"/>
      <c r="BR19" s="569">
        <v>5</v>
      </c>
      <c r="BS19" s="569"/>
      <c r="BT19" s="569">
        <v>6</v>
      </c>
      <c r="BU19" s="569"/>
      <c r="BV19" s="569">
        <v>7</v>
      </c>
      <c r="BW19" s="569"/>
      <c r="BX19" s="569">
        <v>8</v>
      </c>
      <c r="BY19" s="569"/>
      <c r="BZ19" s="569"/>
      <c r="CA19" s="569"/>
      <c r="CB19" s="569"/>
      <c r="CC19" s="569"/>
      <c r="CD19" s="569"/>
      <c r="CE19" s="569"/>
      <c r="CF19" s="569"/>
      <c r="CG19" s="569"/>
      <c r="CH19" s="569"/>
      <c r="CI19" s="569"/>
      <c r="CJ19" s="569"/>
      <c r="CK19" s="569"/>
      <c r="CL19" s="569"/>
      <c r="CM19" s="569"/>
      <c r="CN19" s="569"/>
      <c r="CO19" s="569"/>
      <c r="CP19" s="569"/>
      <c r="CQ19" s="569"/>
      <c r="CR19" s="569"/>
      <c r="CS19" s="569"/>
      <c r="CT19" s="569"/>
      <c r="CU19" s="569"/>
      <c r="CV19" s="569"/>
      <c r="CW19" s="569"/>
      <c r="CX19" s="569"/>
      <c r="CY19" s="569"/>
      <c r="CZ19" s="569"/>
      <c r="DA19" s="569"/>
      <c r="DB19" s="569"/>
      <c r="DC19" s="569"/>
      <c r="DD19" s="569"/>
      <c r="DE19" s="569"/>
      <c r="DF19" s="569"/>
      <c r="DG19" s="569"/>
      <c r="DH19" s="569"/>
      <c r="DI19" s="569"/>
      <c r="DJ19" s="569"/>
      <c r="DK19" s="569"/>
      <c r="DL19" s="569"/>
      <c r="DM19" s="569"/>
      <c r="DN19" s="569"/>
      <c r="DO19" s="569"/>
      <c r="DP19" s="569"/>
      <c r="DQ19" s="569"/>
      <c r="DR19" s="569"/>
      <c r="DS19" s="569"/>
      <c r="DT19" s="569"/>
      <c r="DU19" s="569"/>
      <c r="DV19" s="569"/>
      <c r="DW19" s="569"/>
      <c r="DX19" s="569"/>
    </row>
    <row r="20" spans="2:128">
      <c r="B20" s="772"/>
      <c r="C20" s="769"/>
      <c r="D20" s="607"/>
      <c r="E20" s="762" t="s">
        <v>968</v>
      </c>
      <c r="F20" s="763"/>
      <c r="G20" s="764"/>
      <c r="H20" s="782"/>
      <c r="I20" s="783"/>
      <c r="J20" s="783"/>
      <c r="K20" s="784"/>
      <c r="L20" s="810"/>
      <c r="M20" s="811"/>
      <c r="N20" s="811"/>
      <c r="O20" s="811"/>
      <c r="P20" s="811"/>
      <c r="Q20" s="811"/>
      <c r="R20" s="811"/>
      <c r="S20" s="811"/>
      <c r="T20" s="811"/>
      <c r="U20" s="811"/>
      <c r="V20" s="812"/>
      <c r="W20" s="668"/>
      <c r="X20" s="668"/>
      <c r="Y20" s="819"/>
      <c r="Z20" s="820"/>
      <c r="AA20" s="800"/>
      <c r="AB20" s="801"/>
      <c r="AC20" s="586" t="s">
        <v>34</v>
      </c>
      <c r="AD20" s="806"/>
      <c r="AE20" s="807"/>
      <c r="AF20" s="802"/>
      <c r="AG20" s="803"/>
      <c r="AH20" s="587" t="s">
        <v>34</v>
      </c>
      <c r="AI20" s="817"/>
      <c r="AJ20" s="803"/>
      <c r="AK20" s="587" t="s">
        <v>34</v>
      </c>
      <c r="AL20" s="817"/>
      <c r="AM20" s="818"/>
      <c r="AN20" s="795" t="str">
        <f t="shared" ref="AN20:AN27" si="1">+IF(D20="○",IF(OR(H20="",L20="",Y20="",AA20="",AD20="",AF20="",AI20="",AL20=""),"入力漏れ","OK"),IF(OR(H20&lt;&gt;"",L20&lt;&gt;"",Y20&lt;&gt;"",AA20&lt;&gt;"",AD20&lt;&gt;"",AF20&lt;&gt;"",AI20&lt;&gt;"",AL20&lt;&gt;""),"選択漏れ",""))</f>
        <v/>
      </c>
      <c r="AO20" s="795"/>
      <c r="AP20" s="719" t="str">
        <f t="shared" ref="AP20:AP28" si="2">+IF(H20&amp;L20="","",IF(LEN(H20&amp;L20)*2=LENB(H20&amp;L20),"OK","半角不可"))</f>
        <v/>
      </c>
      <c r="AQ20" s="719"/>
      <c r="AR20" s="739" t="str">
        <f>+IF('付票 (文字チェック用)'!CU16&gt;0,"禁止文字が含まれています","OK")</f>
        <v>OK</v>
      </c>
      <c r="AS20" s="739"/>
      <c r="AT20" s="739"/>
      <c r="AU20" s="739"/>
      <c r="AV20" s="739"/>
      <c r="AW20" s="739"/>
      <c r="AX20" s="569"/>
      <c r="AY20" s="569"/>
      <c r="AZ20" s="569" t="str">
        <f t="shared" si="0"/>
        <v>--</v>
      </c>
      <c r="BI20" s="569"/>
      <c r="BJ20" s="569">
        <v>1</v>
      </c>
      <c r="BK20" s="569"/>
      <c r="BL20" s="569">
        <v>2</v>
      </c>
      <c r="BM20" s="569"/>
      <c r="BN20" s="569">
        <v>3</v>
      </c>
      <c r="BO20" s="569"/>
      <c r="BP20" s="569">
        <v>4</v>
      </c>
      <c r="BQ20" s="569"/>
      <c r="BR20" s="569">
        <v>5</v>
      </c>
      <c r="BS20" s="569"/>
      <c r="BT20" s="569">
        <v>6</v>
      </c>
      <c r="BU20" s="569"/>
      <c r="BV20" s="569">
        <v>7</v>
      </c>
      <c r="BW20" s="569"/>
      <c r="BX20" s="569">
        <v>8</v>
      </c>
      <c r="BY20" s="569"/>
      <c r="BZ20" s="569">
        <v>9</v>
      </c>
      <c r="CA20" s="569"/>
      <c r="CB20" s="569">
        <v>10</v>
      </c>
      <c r="CC20" s="569"/>
      <c r="CD20" s="569">
        <v>11</v>
      </c>
      <c r="CE20" s="569"/>
      <c r="CF20" s="569">
        <v>12</v>
      </c>
      <c r="CG20" s="569"/>
      <c r="CH20" s="569">
        <v>13</v>
      </c>
      <c r="CI20" s="569"/>
      <c r="CJ20" s="569">
        <v>14</v>
      </c>
      <c r="CK20" s="569"/>
      <c r="CL20" s="569">
        <v>15</v>
      </c>
      <c r="CM20" s="569"/>
      <c r="CN20" s="569">
        <v>16</v>
      </c>
      <c r="CO20" s="569"/>
      <c r="CP20" s="569">
        <v>17</v>
      </c>
      <c r="CQ20" s="569"/>
      <c r="CR20" s="569">
        <v>18</v>
      </c>
      <c r="CS20" s="569"/>
      <c r="CT20" s="569">
        <v>19</v>
      </c>
      <c r="CU20" s="569"/>
      <c r="CV20" s="569">
        <v>20</v>
      </c>
      <c r="CW20" s="569"/>
      <c r="CX20" s="569">
        <v>21</v>
      </c>
      <c r="CY20" s="569"/>
      <c r="CZ20" s="569">
        <v>22</v>
      </c>
      <c r="DA20" s="569"/>
      <c r="DB20" s="569">
        <v>23</v>
      </c>
      <c r="DC20" s="569"/>
      <c r="DD20" s="569">
        <v>24</v>
      </c>
      <c r="DE20" s="569"/>
      <c r="DF20" s="569">
        <v>25</v>
      </c>
      <c r="DG20" s="569"/>
      <c r="DH20" s="569">
        <v>26</v>
      </c>
      <c r="DI20" s="569"/>
      <c r="DJ20" s="569"/>
      <c r="DK20" s="569"/>
      <c r="DL20" s="569"/>
      <c r="DM20" s="569"/>
      <c r="DN20" s="569"/>
      <c r="DO20" s="569"/>
      <c r="DP20" s="569"/>
      <c r="DQ20" s="569"/>
      <c r="DR20" s="569"/>
      <c r="DS20" s="569"/>
      <c r="DT20" s="569"/>
      <c r="DU20" s="569"/>
      <c r="DV20" s="569"/>
      <c r="DW20" s="569"/>
      <c r="DX20" s="569"/>
    </row>
    <row r="21" spans="2:128">
      <c r="B21" s="772"/>
      <c r="C21" s="769"/>
      <c r="D21" s="607"/>
      <c r="E21" s="762" t="s">
        <v>969</v>
      </c>
      <c r="F21" s="763"/>
      <c r="G21" s="764"/>
      <c r="H21" s="782"/>
      <c r="I21" s="783"/>
      <c r="J21" s="783"/>
      <c r="K21" s="784"/>
      <c r="L21" s="810"/>
      <c r="M21" s="811"/>
      <c r="N21" s="811"/>
      <c r="O21" s="811"/>
      <c r="P21" s="811"/>
      <c r="Q21" s="811"/>
      <c r="R21" s="811"/>
      <c r="S21" s="811"/>
      <c r="T21" s="811"/>
      <c r="U21" s="811"/>
      <c r="V21" s="812"/>
      <c r="W21" s="668"/>
      <c r="X21" s="668"/>
      <c r="Y21" s="819"/>
      <c r="Z21" s="820"/>
      <c r="AA21" s="800"/>
      <c r="AB21" s="801"/>
      <c r="AC21" s="586" t="s">
        <v>34</v>
      </c>
      <c r="AD21" s="806"/>
      <c r="AE21" s="807"/>
      <c r="AF21" s="802"/>
      <c r="AG21" s="803"/>
      <c r="AH21" s="587" t="s">
        <v>34</v>
      </c>
      <c r="AI21" s="817"/>
      <c r="AJ21" s="803"/>
      <c r="AK21" s="587" t="s">
        <v>34</v>
      </c>
      <c r="AL21" s="817"/>
      <c r="AM21" s="818"/>
      <c r="AN21" s="795" t="str">
        <f t="shared" si="1"/>
        <v/>
      </c>
      <c r="AO21" s="795"/>
      <c r="AP21" s="719" t="str">
        <f t="shared" si="2"/>
        <v/>
      </c>
      <c r="AQ21" s="719"/>
      <c r="AR21" s="739" t="str">
        <f>+IF('付票 (文字チェック用)'!CU17&gt;0,"禁止文字が含まれています","OK")</f>
        <v>OK</v>
      </c>
      <c r="AS21" s="739"/>
      <c r="AT21" s="739"/>
      <c r="AU21" s="739"/>
      <c r="AV21" s="739"/>
      <c r="AW21" s="739"/>
      <c r="AX21" s="569"/>
      <c r="AY21" s="569"/>
      <c r="AZ21" s="569" t="str">
        <f t="shared" si="0"/>
        <v>--</v>
      </c>
      <c r="BI21" s="569"/>
      <c r="BJ21" s="569"/>
      <c r="BK21" s="569"/>
      <c r="BL21" s="569"/>
      <c r="BM21" s="569"/>
      <c r="BN21" s="569"/>
      <c r="BO21" s="569"/>
      <c r="BP21" s="569"/>
      <c r="BQ21" s="569"/>
      <c r="BR21" s="569"/>
      <c r="BS21" s="569"/>
      <c r="BT21" s="569"/>
      <c r="BU21" s="569"/>
      <c r="BV21" s="569"/>
      <c r="BW21" s="569"/>
      <c r="BX21" s="569"/>
      <c r="BY21" s="569"/>
      <c r="BZ21" s="569"/>
      <c r="CA21" s="569"/>
      <c r="CB21" s="569"/>
      <c r="CC21" s="569"/>
      <c r="CD21" s="569"/>
      <c r="CE21" s="569"/>
      <c r="CF21" s="569"/>
      <c r="CG21" s="569"/>
      <c r="CH21" s="569"/>
      <c r="CI21" s="569"/>
      <c r="CJ21" s="569"/>
      <c r="CK21" s="569"/>
      <c r="CL21" s="569"/>
      <c r="CM21" s="569"/>
      <c r="CN21" s="569"/>
      <c r="CO21" s="569"/>
      <c r="CP21" s="569"/>
      <c r="CQ21" s="569"/>
      <c r="CR21" s="569"/>
      <c r="CS21" s="569"/>
      <c r="CT21" s="569"/>
      <c r="CU21" s="569"/>
      <c r="CV21" s="569"/>
      <c r="CW21" s="569"/>
      <c r="CX21" s="569"/>
      <c r="CY21" s="569"/>
      <c r="CZ21" s="569"/>
      <c r="DA21" s="569"/>
      <c r="DB21" s="569"/>
      <c r="DC21" s="569"/>
      <c r="DD21" s="569"/>
      <c r="DE21" s="569"/>
      <c r="DF21" s="569"/>
      <c r="DG21" s="569"/>
      <c r="DH21" s="569"/>
      <c r="DI21" s="569"/>
      <c r="DJ21" s="569"/>
      <c r="DK21" s="569"/>
      <c r="DL21" s="569"/>
      <c r="DM21" s="569"/>
      <c r="DN21" s="569"/>
      <c r="DO21" s="569"/>
      <c r="DP21" s="569"/>
      <c r="DQ21" s="569"/>
      <c r="DR21" s="569"/>
      <c r="DS21" s="569"/>
      <c r="DT21" s="569"/>
      <c r="DU21" s="569"/>
      <c r="DV21" s="569"/>
      <c r="DW21" s="569"/>
      <c r="DX21" s="569"/>
    </row>
    <row r="22" spans="2:128">
      <c r="B22" s="772"/>
      <c r="C22" s="769"/>
      <c r="D22" s="607"/>
      <c r="E22" s="762" t="s">
        <v>970</v>
      </c>
      <c r="F22" s="763"/>
      <c r="G22" s="764"/>
      <c r="H22" s="782"/>
      <c r="I22" s="783"/>
      <c r="J22" s="783"/>
      <c r="K22" s="784"/>
      <c r="L22" s="810"/>
      <c r="M22" s="811"/>
      <c r="N22" s="811"/>
      <c r="O22" s="811"/>
      <c r="P22" s="811"/>
      <c r="Q22" s="811"/>
      <c r="R22" s="811"/>
      <c r="S22" s="811"/>
      <c r="T22" s="811"/>
      <c r="U22" s="811"/>
      <c r="V22" s="812"/>
      <c r="W22" s="668"/>
      <c r="X22" s="668"/>
      <c r="Y22" s="819"/>
      <c r="Z22" s="820"/>
      <c r="AA22" s="800"/>
      <c r="AB22" s="801"/>
      <c r="AC22" s="586" t="s">
        <v>34</v>
      </c>
      <c r="AD22" s="806"/>
      <c r="AE22" s="807"/>
      <c r="AF22" s="802"/>
      <c r="AG22" s="803"/>
      <c r="AH22" s="587" t="s">
        <v>34</v>
      </c>
      <c r="AI22" s="817"/>
      <c r="AJ22" s="803"/>
      <c r="AK22" s="587" t="s">
        <v>34</v>
      </c>
      <c r="AL22" s="817"/>
      <c r="AM22" s="818"/>
      <c r="AN22" s="795" t="str">
        <f t="shared" si="1"/>
        <v/>
      </c>
      <c r="AO22" s="795"/>
      <c r="AP22" s="719" t="str">
        <f t="shared" si="2"/>
        <v/>
      </c>
      <c r="AQ22" s="719"/>
      <c r="AR22" s="739" t="str">
        <f>+IF('付票 (文字チェック用)'!CU18&gt;0,"禁止文字が含まれています","OK")</f>
        <v>OK</v>
      </c>
      <c r="AS22" s="739"/>
      <c r="AT22" s="739"/>
      <c r="AU22" s="739"/>
      <c r="AV22" s="739"/>
      <c r="AW22" s="739"/>
      <c r="AX22" s="569"/>
      <c r="AY22" s="569"/>
      <c r="AZ22" s="569" t="str">
        <f t="shared" si="0"/>
        <v>--</v>
      </c>
      <c r="BI22" s="569"/>
      <c r="BJ22" s="569"/>
      <c r="BK22" s="569"/>
      <c r="BL22" s="569"/>
      <c r="BM22" s="569"/>
      <c r="BN22" s="569"/>
      <c r="BO22" s="569"/>
      <c r="BP22" s="569"/>
      <c r="BQ22" s="569"/>
      <c r="BR22" s="569"/>
      <c r="BS22" s="569"/>
      <c r="BT22" s="569"/>
      <c r="BU22" s="569"/>
      <c r="BV22" s="569"/>
      <c r="BW22" s="569"/>
      <c r="BX22" s="569"/>
      <c r="BY22" s="569"/>
      <c r="BZ22" s="569"/>
      <c r="CA22" s="569"/>
      <c r="CB22" s="569"/>
      <c r="CC22" s="569"/>
      <c r="CD22" s="569"/>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row>
    <row r="23" spans="2:128">
      <c r="B23" s="772"/>
      <c r="C23" s="769"/>
      <c r="D23" s="607"/>
      <c r="E23" s="762" t="s">
        <v>971</v>
      </c>
      <c r="F23" s="763"/>
      <c r="G23" s="764"/>
      <c r="H23" s="782"/>
      <c r="I23" s="783"/>
      <c r="J23" s="783"/>
      <c r="K23" s="784"/>
      <c r="L23" s="810"/>
      <c r="M23" s="811"/>
      <c r="N23" s="811"/>
      <c r="O23" s="811"/>
      <c r="P23" s="811"/>
      <c r="Q23" s="811"/>
      <c r="R23" s="811"/>
      <c r="S23" s="811"/>
      <c r="T23" s="811"/>
      <c r="U23" s="811"/>
      <c r="V23" s="812"/>
      <c r="W23" s="668"/>
      <c r="X23" s="668"/>
      <c r="Y23" s="819"/>
      <c r="Z23" s="820"/>
      <c r="AA23" s="800"/>
      <c r="AB23" s="801"/>
      <c r="AC23" s="586" t="s">
        <v>34</v>
      </c>
      <c r="AD23" s="806"/>
      <c r="AE23" s="807"/>
      <c r="AF23" s="802"/>
      <c r="AG23" s="803"/>
      <c r="AH23" s="587" t="s">
        <v>34</v>
      </c>
      <c r="AI23" s="817"/>
      <c r="AJ23" s="803"/>
      <c r="AK23" s="587" t="s">
        <v>34</v>
      </c>
      <c r="AL23" s="817"/>
      <c r="AM23" s="818"/>
      <c r="AN23" s="795" t="str">
        <f t="shared" si="1"/>
        <v/>
      </c>
      <c r="AO23" s="795"/>
      <c r="AP23" s="719" t="str">
        <f t="shared" si="2"/>
        <v/>
      </c>
      <c r="AQ23" s="719"/>
      <c r="AR23" s="739" t="str">
        <f>+IF('付票 (文字チェック用)'!CU19&gt;0,"禁止文字が含まれています","OK")</f>
        <v>OK</v>
      </c>
      <c r="AS23" s="739"/>
      <c r="AT23" s="739"/>
      <c r="AU23" s="739"/>
      <c r="AV23" s="739"/>
      <c r="AW23" s="739"/>
      <c r="AX23" s="569"/>
      <c r="AY23" s="569"/>
      <c r="AZ23" s="569" t="str">
        <f t="shared" si="0"/>
        <v>--</v>
      </c>
      <c r="BI23" s="569"/>
      <c r="BJ23" s="569"/>
      <c r="BK23" s="569"/>
      <c r="BL23" s="569"/>
      <c r="BM23" s="569"/>
      <c r="BN23" s="569"/>
      <c r="BO23" s="569"/>
      <c r="BP23" s="569"/>
      <c r="BQ23" s="569"/>
      <c r="BR23" s="569"/>
      <c r="BS23" s="569"/>
      <c r="BT23" s="569"/>
      <c r="BU23" s="569"/>
      <c r="BV23" s="569"/>
      <c r="BW23" s="569"/>
      <c r="BX23" s="569"/>
      <c r="BY23" s="569"/>
      <c r="BZ23" s="569"/>
      <c r="CA23" s="569"/>
      <c r="CB23" s="569"/>
      <c r="CC23" s="569"/>
      <c r="CD23" s="569"/>
      <c r="CE23" s="569"/>
      <c r="CF23" s="569"/>
      <c r="CG23" s="569"/>
      <c r="CH23" s="569"/>
      <c r="CI23" s="569"/>
      <c r="CJ23" s="569"/>
      <c r="CK23" s="569"/>
      <c r="CL23" s="569"/>
      <c r="CM23" s="569"/>
      <c r="CN23" s="569"/>
      <c r="CO23" s="569"/>
      <c r="CP23" s="569"/>
      <c r="CQ23" s="569"/>
      <c r="CR23" s="569"/>
      <c r="CS23" s="569"/>
      <c r="CT23" s="569"/>
      <c r="CU23" s="569"/>
      <c r="CV23" s="569"/>
      <c r="CW23" s="569"/>
      <c r="CX23" s="569"/>
      <c r="CY23" s="569"/>
      <c r="CZ23" s="569"/>
      <c r="DA23" s="569"/>
      <c r="DB23" s="569"/>
      <c r="DC23" s="569"/>
      <c r="DD23" s="569"/>
      <c r="DE23" s="569"/>
      <c r="DF23" s="569"/>
      <c r="DG23" s="569"/>
      <c r="DH23" s="569"/>
      <c r="DI23" s="569"/>
      <c r="DJ23" s="569"/>
      <c r="DK23" s="569"/>
      <c r="DL23" s="569"/>
      <c r="DM23" s="569"/>
      <c r="DN23" s="569"/>
      <c r="DO23" s="569"/>
      <c r="DP23" s="569"/>
      <c r="DQ23" s="569"/>
      <c r="DR23" s="569"/>
      <c r="DS23" s="569"/>
      <c r="DT23" s="569"/>
      <c r="DU23" s="569"/>
      <c r="DV23" s="569"/>
      <c r="DW23" s="569"/>
      <c r="DX23" s="569"/>
    </row>
    <row r="24" spans="2:128">
      <c r="B24" s="772"/>
      <c r="C24" s="769"/>
      <c r="D24" s="607"/>
      <c r="E24" s="762" t="s">
        <v>972</v>
      </c>
      <c r="F24" s="763"/>
      <c r="G24" s="764"/>
      <c r="H24" s="782"/>
      <c r="I24" s="783"/>
      <c r="J24" s="783"/>
      <c r="K24" s="784"/>
      <c r="L24" s="810"/>
      <c r="M24" s="811"/>
      <c r="N24" s="811"/>
      <c r="O24" s="811"/>
      <c r="P24" s="811"/>
      <c r="Q24" s="811"/>
      <c r="R24" s="811"/>
      <c r="S24" s="811"/>
      <c r="T24" s="811"/>
      <c r="U24" s="811"/>
      <c r="V24" s="812"/>
      <c r="W24" s="668"/>
      <c r="X24" s="668"/>
      <c r="Y24" s="819"/>
      <c r="Z24" s="820"/>
      <c r="AA24" s="800"/>
      <c r="AB24" s="801"/>
      <c r="AC24" s="586" t="s">
        <v>34</v>
      </c>
      <c r="AD24" s="806"/>
      <c r="AE24" s="807"/>
      <c r="AF24" s="802"/>
      <c r="AG24" s="803"/>
      <c r="AH24" s="587" t="s">
        <v>34</v>
      </c>
      <c r="AI24" s="817"/>
      <c r="AJ24" s="803"/>
      <c r="AK24" s="587" t="s">
        <v>34</v>
      </c>
      <c r="AL24" s="817"/>
      <c r="AM24" s="818"/>
      <c r="AN24" s="795" t="str">
        <f t="shared" si="1"/>
        <v/>
      </c>
      <c r="AO24" s="795"/>
      <c r="AP24" s="719" t="str">
        <f t="shared" si="2"/>
        <v/>
      </c>
      <c r="AQ24" s="719"/>
      <c r="AR24" s="739" t="str">
        <f>+IF('付票 (文字チェック用)'!CU20&gt;0,"禁止文字が含まれています","OK")</f>
        <v>OK</v>
      </c>
      <c r="AS24" s="739"/>
      <c r="AT24" s="739"/>
      <c r="AU24" s="739"/>
      <c r="AV24" s="739"/>
      <c r="AW24" s="739"/>
      <c r="AX24" s="569"/>
      <c r="AY24" s="569"/>
      <c r="AZ24" s="569" t="str">
        <f t="shared" si="0"/>
        <v>--</v>
      </c>
      <c r="BI24" s="569"/>
      <c r="BJ24" s="569"/>
      <c r="BK24" s="569"/>
      <c r="BL24" s="569"/>
      <c r="BM24" s="569"/>
      <c r="BN24" s="569"/>
      <c r="BO24" s="569"/>
      <c r="BP24" s="569"/>
      <c r="BQ24" s="569"/>
      <c r="BR24" s="569"/>
      <c r="BS24" s="569"/>
      <c r="BT24" s="569"/>
      <c r="BU24" s="569"/>
      <c r="BV24" s="569"/>
      <c r="BW24" s="569"/>
      <c r="BX24" s="569"/>
      <c r="BY24" s="569"/>
      <c r="BZ24" s="569"/>
      <c r="CA24" s="569"/>
      <c r="CB24" s="569"/>
      <c r="CC24" s="569"/>
      <c r="CD24" s="569"/>
      <c r="CE24" s="569"/>
      <c r="CF24" s="569"/>
      <c r="CG24" s="569"/>
      <c r="CH24" s="569"/>
      <c r="CI24" s="569"/>
      <c r="CJ24" s="569"/>
      <c r="CK24" s="569"/>
      <c r="CL24" s="569"/>
      <c r="CM24" s="569"/>
      <c r="CN24" s="569"/>
      <c r="CO24" s="569"/>
      <c r="CP24" s="569"/>
      <c r="CQ24" s="569"/>
      <c r="CR24" s="569"/>
      <c r="CS24" s="569"/>
      <c r="CT24" s="569"/>
      <c r="CU24" s="569"/>
      <c r="CV24" s="569"/>
      <c r="CW24" s="569"/>
      <c r="CX24" s="569"/>
      <c r="CY24" s="569"/>
      <c r="CZ24" s="569"/>
      <c r="DA24" s="569"/>
      <c r="DB24" s="569"/>
      <c r="DC24" s="569"/>
      <c r="DD24" s="569"/>
      <c r="DE24" s="569"/>
      <c r="DF24" s="569"/>
      <c r="DG24" s="569"/>
      <c r="DH24" s="569"/>
      <c r="DI24" s="569"/>
      <c r="DJ24" s="569"/>
      <c r="DK24" s="569"/>
      <c r="DL24" s="569"/>
      <c r="DM24" s="569"/>
      <c r="DN24" s="569"/>
      <c r="DO24" s="569"/>
      <c r="DP24" s="569"/>
      <c r="DQ24" s="569"/>
      <c r="DR24" s="569"/>
      <c r="DS24" s="569"/>
      <c r="DT24" s="569"/>
      <c r="DU24" s="569"/>
      <c r="DV24" s="569"/>
      <c r="DW24" s="569"/>
      <c r="DX24" s="569"/>
    </row>
    <row r="25" spans="2:128">
      <c r="B25" s="772"/>
      <c r="C25" s="769"/>
      <c r="D25" s="607"/>
      <c r="E25" s="762" t="s">
        <v>973</v>
      </c>
      <c r="F25" s="763"/>
      <c r="G25" s="764"/>
      <c r="H25" s="782"/>
      <c r="I25" s="783"/>
      <c r="J25" s="783"/>
      <c r="K25" s="784"/>
      <c r="L25" s="810"/>
      <c r="M25" s="811"/>
      <c r="N25" s="811"/>
      <c r="O25" s="811"/>
      <c r="P25" s="811"/>
      <c r="Q25" s="811"/>
      <c r="R25" s="811"/>
      <c r="S25" s="811"/>
      <c r="T25" s="811"/>
      <c r="U25" s="811"/>
      <c r="V25" s="812"/>
      <c r="W25" s="668"/>
      <c r="X25" s="668"/>
      <c r="Y25" s="819"/>
      <c r="Z25" s="820"/>
      <c r="AA25" s="800"/>
      <c r="AB25" s="801"/>
      <c r="AC25" s="586" t="s">
        <v>34</v>
      </c>
      <c r="AD25" s="806"/>
      <c r="AE25" s="807"/>
      <c r="AF25" s="802"/>
      <c r="AG25" s="803"/>
      <c r="AH25" s="587" t="s">
        <v>34</v>
      </c>
      <c r="AI25" s="817"/>
      <c r="AJ25" s="803"/>
      <c r="AK25" s="587" t="s">
        <v>34</v>
      </c>
      <c r="AL25" s="817"/>
      <c r="AM25" s="818"/>
      <c r="AN25" s="795" t="str">
        <f t="shared" si="1"/>
        <v/>
      </c>
      <c r="AO25" s="795"/>
      <c r="AP25" s="719" t="str">
        <f t="shared" si="2"/>
        <v/>
      </c>
      <c r="AQ25" s="719"/>
      <c r="AR25" s="739" t="str">
        <f>+IF('付票 (文字チェック用)'!CU21&gt;0,"禁止文字が含まれています","OK")</f>
        <v>OK</v>
      </c>
      <c r="AS25" s="739"/>
      <c r="AT25" s="739"/>
      <c r="AU25" s="739"/>
      <c r="AV25" s="739"/>
      <c r="AW25" s="739"/>
      <c r="AX25" s="569"/>
      <c r="AY25" s="569"/>
      <c r="AZ25" s="569" t="str">
        <f t="shared" si="0"/>
        <v>--</v>
      </c>
      <c r="BI25" s="569"/>
      <c r="BJ25" s="569"/>
      <c r="BK25" s="569"/>
      <c r="BL25" s="569"/>
      <c r="BM25" s="569"/>
      <c r="BN25" s="569"/>
      <c r="BO25" s="569"/>
      <c r="BP25" s="569"/>
      <c r="BQ25" s="569"/>
      <c r="BR25" s="569"/>
      <c r="BS25" s="569"/>
      <c r="BT25" s="569"/>
      <c r="BU25" s="569"/>
      <c r="BV25" s="569"/>
      <c r="BW25" s="569"/>
      <c r="BX25" s="569"/>
      <c r="BY25" s="569"/>
      <c r="BZ25" s="569"/>
      <c r="CA25" s="569"/>
      <c r="CB25" s="569"/>
      <c r="CC25" s="569"/>
      <c r="CD25" s="569"/>
      <c r="CE25" s="569"/>
      <c r="CF25" s="569"/>
      <c r="CG25" s="569"/>
      <c r="CH25" s="569"/>
      <c r="CI25" s="569"/>
      <c r="CJ25" s="569"/>
      <c r="CK25" s="569"/>
      <c r="CL25" s="569"/>
      <c r="CM25" s="569"/>
      <c r="CN25" s="569"/>
      <c r="CO25" s="569"/>
      <c r="CP25" s="569"/>
      <c r="CQ25" s="569"/>
      <c r="CR25" s="569"/>
      <c r="CS25" s="569"/>
      <c r="CT25" s="569"/>
      <c r="CU25" s="569"/>
      <c r="CV25" s="569"/>
      <c r="CW25" s="569"/>
      <c r="CX25" s="569"/>
      <c r="CY25" s="569"/>
      <c r="CZ25" s="569"/>
      <c r="DA25" s="569"/>
      <c r="DB25" s="569"/>
      <c r="DC25" s="569"/>
      <c r="DD25" s="569"/>
      <c r="DE25" s="569"/>
      <c r="DF25" s="569"/>
      <c r="DG25" s="569"/>
      <c r="DH25" s="569"/>
      <c r="DI25" s="569"/>
      <c r="DJ25" s="569"/>
      <c r="DK25" s="569"/>
      <c r="DL25" s="569"/>
      <c r="DM25" s="569"/>
      <c r="DN25" s="569"/>
      <c r="DO25" s="569"/>
      <c r="DP25" s="569"/>
      <c r="DQ25" s="569"/>
      <c r="DR25" s="569"/>
      <c r="DS25" s="569"/>
      <c r="DT25" s="569"/>
      <c r="DU25" s="569"/>
      <c r="DV25" s="569"/>
      <c r="DW25" s="569"/>
      <c r="DX25" s="569"/>
    </row>
    <row r="26" spans="2:128">
      <c r="B26" s="772"/>
      <c r="C26" s="769"/>
      <c r="D26" s="607"/>
      <c r="E26" s="762" t="s">
        <v>974</v>
      </c>
      <c r="F26" s="763"/>
      <c r="G26" s="764"/>
      <c r="H26" s="782"/>
      <c r="I26" s="783"/>
      <c r="J26" s="783"/>
      <c r="K26" s="784"/>
      <c r="L26" s="810"/>
      <c r="M26" s="811"/>
      <c r="N26" s="811"/>
      <c r="O26" s="811"/>
      <c r="P26" s="811"/>
      <c r="Q26" s="811"/>
      <c r="R26" s="811"/>
      <c r="S26" s="811"/>
      <c r="T26" s="811"/>
      <c r="U26" s="811"/>
      <c r="V26" s="812"/>
      <c r="W26" s="668"/>
      <c r="X26" s="668"/>
      <c r="Y26" s="819"/>
      <c r="Z26" s="820"/>
      <c r="AA26" s="800"/>
      <c r="AB26" s="801"/>
      <c r="AC26" s="586" t="s">
        <v>34</v>
      </c>
      <c r="AD26" s="806"/>
      <c r="AE26" s="807"/>
      <c r="AF26" s="802"/>
      <c r="AG26" s="803"/>
      <c r="AH26" s="587" t="s">
        <v>34</v>
      </c>
      <c r="AI26" s="817"/>
      <c r="AJ26" s="803"/>
      <c r="AK26" s="587" t="s">
        <v>34</v>
      </c>
      <c r="AL26" s="817"/>
      <c r="AM26" s="818"/>
      <c r="AN26" s="795" t="str">
        <f t="shared" si="1"/>
        <v/>
      </c>
      <c r="AO26" s="795"/>
      <c r="AP26" s="719" t="str">
        <f t="shared" si="2"/>
        <v/>
      </c>
      <c r="AQ26" s="719"/>
      <c r="AR26" s="739" t="str">
        <f>+IF('付票 (文字チェック用)'!CU22&gt;0,"禁止文字が含まれています","OK")</f>
        <v>OK</v>
      </c>
      <c r="AS26" s="739"/>
      <c r="AT26" s="739"/>
      <c r="AU26" s="739"/>
      <c r="AV26" s="739"/>
      <c r="AW26" s="739"/>
      <c r="AX26" s="569"/>
      <c r="AY26" s="569"/>
      <c r="AZ26" s="569" t="str">
        <f>+AF26&amp;AH26&amp;AI26&amp;AK26&amp;AL26</f>
        <v>--</v>
      </c>
      <c r="BI26" s="569"/>
      <c r="BJ26" s="569"/>
      <c r="BK26" s="569"/>
      <c r="BL26" s="569"/>
      <c r="BM26" s="569"/>
      <c r="BN26" s="569"/>
      <c r="BO26" s="569"/>
      <c r="BP26" s="569"/>
      <c r="BQ26" s="569"/>
      <c r="BR26" s="569"/>
      <c r="BS26" s="569"/>
      <c r="BT26" s="569"/>
      <c r="BU26" s="569"/>
      <c r="BV26" s="569"/>
      <c r="BW26" s="569"/>
      <c r="BX26" s="569"/>
      <c r="BY26" s="569"/>
      <c r="BZ26" s="569"/>
      <c r="CA26" s="569"/>
      <c r="CB26" s="569"/>
      <c r="CC26" s="569"/>
      <c r="CD26" s="569"/>
      <c r="CE26" s="569"/>
      <c r="CF26" s="569"/>
      <c r="CG26" s="569"/>
      <c r="CH26" s="569"/>
      <c r="CI26" s="569"/>
      <c r="CJ26" s="569"/>
      <c r="CK26" s="569"/>
      <c r="CL26" s="569"/>
      <c r="CM26" s="569"/>
      <c r="CN26" s="569"/>
      <c r="CO26" s="569"/>
      <c r="CP26" s="569"/>
      <c r="CQ26" s="569"/>
      <c r="CR26" s="569"/>
      <c r="CS26" s="569"/>
      <c r="CT26" s="569"/>
      <c r="CU26" s="569"/>
      <c r="CV26" s="569"/>
      <c r="CW26" s="569"/>
      <c r="CX26" s="569"/>
      <c r="CY26" s="569"/>
      <c r="CZ26" s="569"/>
      <c r="DA26" s="569"/>
      <c r="DB26" s="569"/>
      <c r="DC26" s="569"/>
      <c r="DD26" s="569"/>
      <c r="DE26" s="569"/>
      <c r="DF26" s="569"/>
      <c r="DG26" s="569"/>
      <c r="DH26" s="569"/>
      <c r="DI26" s="569"/>
      <c r="DJ26" s="569"/>
      <c r="DK26" s="569"/>
      <c r="DL26" s="569"/>
      <c r="DM26" s="569"/>
      <c r="DN26" s="569"/>
      <c r="DO26" s="569"/>
      <c r="DP26" s="569"/>
      <c r="DQ26" s="569"/>
      <c r="DR26" s="569"/>
      <c r="DS26" s="569"/>
      <c r="DT26" s="569"/>
      <c r="DU26" s="569"/>
      <c r="DV26" s="569"/>
      <c r="DW26" s="569"/>
      <c r="DX26" s="569"/>
    </row>
    <row r="27" spans="2:128">
      <c r="B27" s="772"/>
      <c r="C27" s="769"/>
      <c r="D27" s="607"/>
      <c r="E27" s="762" t="s">
        <v>975</v>
      </c>
      <c r="F27" s="763"/>
      <c r="G27" s="764"/>
      <c r="H27" s="782"/>
      <c r="I27" s="783"/>
      <c r="J27" s="783"/>
      <c r="K27" s="784"/>
      <c r="L27" s="810"/>
      <c r="M27" s="811"/>
      <c r="N27" s="811"/>
      <c r="O27" s="811"/>
      <c r="P27" s="811"/>
      <c r="Q27" s="811"/>
      <c r="R27" s="811"/>
      <c r="S27" s="811"/>
      <c r="T27" s="811"/>
      <c r="U27" s="811"/>
      <c r="V27" s="812"/>
      <c r="W27" s="668"/>
      <c r="X27" s="668"/>
      <c r="Y27" s="819"/>
      <c r="Z27" s="820"/>
      <c r="AA27" s="800"/>
      <c r="AB27" s="801"/>
      <c r="AC27" s="586" t="s">
        <v>34</v>
      </c>
      <c r="AD27" s="806"/>
      <c r="AE27" s="807"/>
      <c r="AF27" s="802"/>
      <c r="AG27" s="803"/>
      <c r="AH27" s="587" t="s">
        <v>34</v>
      </c>
      <c r="AI27" s="817"/>
      <c r="AJ27" s="803"/>
      <c r="AK27" s="587" t="s">
        <v>34</v>
      </c>
      <c r="AL27" s="817"/>
      <c r="AM27" s="818"/>
      <c r="AN27" s="795" t="str">
        <f t="shared" si="1"/>
        <v/>
      </c>
      <c r="AO27" s="795"/>
      <c r="AP27" s="719" t="str">
        <f>+IF(H27&amp;L27="","",IF(LEN(H27&amp;L27)*2=LENB(H27&amp;L27),"OK","半角不可"))</f>
        <v/>
      </c>
      <c r="AQ27" s="719"/>
      <c r="AR27" s="739" t="str">
        <f>+IF('付票 (文字チェック用)'!CU23&gt;0,"禁止文字が含まれています","OK")</f>
        <v>OK</v>
      </c>
      <c r="AS27" s="739"/>
      <c r="AT27" s="739"/>
      <c r="AU27" s="739"/>
      <c r="AV27" s="739"/>
      <c r="AW27" s="739"/>
      <c r="AX27" s="569"/>
      <c r="AY27" s="569"/>
      <c r="AZ27" s="569" t="str">
        <f>+AF27&amp;AH27&amp;AI27&amp;AK27&amp;AL27</f>
        <v>--</v>
      </c>
      <c r="BI27" s="569"/>
      <c r="BJ27" s="569"/>
      <c r="BK27" s="569"/>
      <c r="BL27" s="569"/>
      <c r="BM27" s="569"/>
      <c r="BN27" s="569"/>
      <c r="BO27" s="569"/>
      <c r="BP27" s="569"/>
      <c r="BQ27" s="569"/>
      <c r="BR27" s="569"/>
      <c r="BS27" s="569"/>
      <c r="BT27" s="569"/>
      <c r="BU27" s="569"/>
      <c r="BV27" s="569"/>
      <c r="BW27" s="569"/>
      <c r="BX27" s="569"/>
      <c r="BY27" s="569"/>
      <c r="BZ27" s="569"/>
      <c r="CA27" s="569"/>
      <c r="CB27" s="569"/>
      <c r="CC27" s="569"/>
      <c r="CD27" s="569"/>
      <c r="CE27" s="569"/>
      <c r="CF27" s="569"/>
      <c r="CG27" s="569"/>
      <c r="CH27" s="569"/>
      <c r="CI27" s="569"/>
      <c r="CJ27" s="569"/>
      <c r="CK27" s="569"/>
      <c r="CL27" s="569"/>
      <c r="CM27" s="569"/>
      <c r="CN27" s="569"/>
      <c r="CO27" s="569"/>
      <c r="CP27" s="569"/>
      <c r="CQ27" s="569"/>
      <c r="CR27" s="569"/>
      <c r="CS27" s="569"/>
      <c r="CT27" s="569"/>
      <c r="CU27" s="569"/>
      <c r="CV27" s="569"/>
      <c r="CW27" s="569"/>
      <c r="CX27" s="569"/>
      <c r="CY27" s="569"/>
      <c r="CZ27" s="569"/>
      <c r="DA27" s="569"/>
      <c r="DB27" s="569"/>
      <c r="DC27" s="569"/>
      <c r="DD27" s="569"/>
      <c r="DE27" s="569"/>
      <c r="DF27" s="569"/>
      <c r="DG27" s="569"/>
      <c r="DH27" s="569"/>
      <c r="DI27" s="569"/>
      <c r="DJ27" s="569"/>
      <c r="DK27" s="569"/>
      <c r="DL27" s="569"/>
      <c r="DM27" s="569"/>
      <c r="DN27" s="569"/>
      <c r="DO27" s="569"/>
      <c r="DP27" s="569"/>
      <c r="DQ27" s="569"/>
      <c r="DR27" s="569"/>
      <c r="DS27" s="569"/>
      <c r="DT27" s="569"/>
      <c r="DU27" s="569"/>
      <c r="DV27" s="569"/>
      <c r="DW27" s="569"/>
      <c r="DX27" s="569"/>
    </row>
    <row r="28" spans="2:128">
      <c r="B28" s="772"/>
      <c r="C28" s="769"/>
      <c r="D28" s="607"/>
      <c r="E28" s="762" t="s">
        <v>976</v>
      </c>
      <c r="F28" s="763"/>
      <c r="G28" s="764"/>
      <c r="H28" s="782"/>
      <c r="I28" s="783"/>
      <c r="J28" s="783"/>
      <c r="K28" s="784"/>
      <c r="L28" s="810"/>
      <c r="M28" s="811"/>
      <c r="N28" s="811"/>
      <c r="O28" s="811"/>
      <c r="P28" s="811"/>
      <c r="Q28" s="811"/>
      <c r="R28" s="811"/>
      <c r="S28" s="811"/>
      <c r="T28" s="811"/>
      <c r="U28" s="811"/>
      <c r="V28" s="812"/>
      <c r="W28" s="668"/>
      <c r="X28" s="668"/>
      <c r="Y28" s="819"/>
      <c r="Z28" s="820"/>
      <c r="AA28" s="800"/>
      <c r="AB28" s="801"/>
      <c r="AC28" s="586" t="s">
        <v>34</v>
      </c>
      <c r="AD28" s="806"/>
      <c r="AE28" s="807"/>
      <c r="AF28" s="802"/>
      <c r="AG28" s="803"/>
      <c r="AH28" s="587" t="s">
        <v>34</v>
      </c>
      <c r="AI28" s="817"/>
      <c r="AJ28" s="803"/>
      <c r="AK28" s="587" t="s">
        <v>34</v>
      </c>
      <c r="AL28" s="817"/>
      <c r="AM28" s="818"/>
      <c r="AN28" s="795" t="str">
        <f>+IF(D28="○",IF(OR(H28="",L28="",Y28="",AA28="",AD28="",AF28="",AI28="",AL28=""),"入力漏れ","OK"),IF(OR(H28&lt;&gt;"",L28&lt;&gt;"",Y28&lt;&gt;"",AA28&lt;&gt;"",AD28&lt;&gt;"",AF28&lt;&gt;"",AI28&lt;&gt;"",AL28&lt;&gt;""),"選択漏れ",""))</f>
        <v/>
      </c>
      <c r="AO28" s="795"/>
      <c r="AP28" s="719" t="str">
        <f t="shared" si="2"/>
        <v/>
      </c>
      <c r="AQ28" s="719"/>
      <c r="AR28" s="739" t="str">
        <f>+IF('付票 (文字チェック用)'!CU24&gt;0,"禁止文字が含まれています","OK")</f>
        <v>OK</v>
      </c>
      <c r="AS28" s="739"/>
      <c r="AT28" s="739"/>
      <c r="AU28" s="739"/>
      <c r="AV28" s="739"/>
      <c r="AW28" s="739"/>
      <c r="AX28" s="569"/>
      <c r="AY28" s="569"/>
      <c r="AZ28" s="569" t="str">
        <f>+AF28&amp;AH28&amp;AI28&amp;AK28&amp;AL28</f>
        <v>--</v>
      </c>
      <c r="BI28" s="569"/>
      <c r="BJ28" s="569"/>
      <c r="BK28" s="569"/>
      <c r="BL28" s="569"/>
      <c r="BM28" s="569"/>
      <c r="BN28" s="569"/>
      <c r="BO28" s="569"/>
      <c r="BP28" s="569"/>
      <c r="BQ28" s="569"/>
      <c r="BR28" s="569"/>
      <c r="BS28" s="569"/>
      <c r="BT28" s="569"/>
      <c r="BU28" s="569"/>
      <c r="BV28" s="569"/>
      <c r="BW28" s="569"/>
      <c r="BX28" s="569"/>
      <c r="BY28" s="569"/>
      <c r="BZ28" s="569"/>
      <c r="CA28" s="569"/>
      <c r="CB28" s="569"/>
      <c r="CC28" s="569"/>
      <c r="CD28" s="569"/>
      <c r="CE28" s="569"/>
      <c r="CF28" s="569"/>
      <c r="CG28" s="569"/>
      <c r="CH28" s="569"/>
      <c r="CI28" s="569"/>
      <c r="CJ28" s="569"/>
      <c r="CK28" s="569"/>
      <c r="CL28" s="569"/>
      <c r="CM28" s="569"/>
      <c r="CN28" s="569"/>
      <c r="CO28" s="569"/>
      <c r="CP28" s="569"/>
      <c r="CQ28" s="569"/>
      <c r="CR28" s="569"/>
      <c r="CS28" s="569"/>
      <c r="CT28" s="569"/>
      <c r="CU28" s="569"/>
      <c r="CV28" s="569"/>
      <c r="CW28" s="569"/>
      <c r="CX28" s="569"/>
      <c r="CY28" s="569"/>
      <c r="CZ28" s="569"/>
      <c r="DA28" s="569"/>
      <c r="DB28" s="569"/>
      <c r="DC28" s="569"/>
      <c r="DD28" s="569"/>
      <c r="DE28" s="569"/>
      <c r="DF28" s="569"/>
      <c r="DG28" s="569"/>
      <c r="DH28" s="569"/>
      <c r="DI28" s="569"/>
      <c r="DJ28" s="569"/>
      <c r="DK28" s="569"/>
      <c r="DL28" s="569"/>
      <c r="DM28" s="569"/>
      <c r="DN28" s="569"/>
      <c r="DO28" s="569"/>
      <c r="DP28" s="569"/>
      <c r="DQ28" s="569"/>
      <c r="DR28" s="569"/>
      <c r="DS28" s="569"/>
      <c r="DT28" s="569"/>
      <c r="DU28" s="569"/>
      <c r="DV28" s="569"/>
      <c r="DW28" s="569"/>
      <c r="DX28" s="569"/>
    </row>
    <row r="29" spans="2:128" ht="18.75" customHeight="1">
      <c r="B29" s="772"/>
      <c r="C29" s="769"/>
      <c r="D29" s="688"/>
      <c r="E29" s="688"/>
      <c r="F29" s="688"/>
      <c r="G29" s="688"/>
      <c r="H29" s="688"/>
      <c r="I29" s="688"/>
      <c r="J29" s="688"/>
      <c r="K29" s="688"/>
      <c r="L29" s="688"/>
      <c r="M29" s="688"/>
      <c r="N29" s="688"/>
      <c r="O29" s="688"/>
      <c r="P29" s="688"/>
      <c r="Q29" s="688"/>
      <c r="R29" s="688"/>
      <c r="S29" s="688"/>
      <c r="T29" s="688"/>
      <c r="U29" s="688"/>
      <c r="V29" s="688"/>
      <c r="W29" s="688"/>
      <c r="X29" s="688"/>
      <c r="Y29" s="854">
        <f>+SUM(Y19:Z28)+Y17</f>
        <v>0</v>
      </c>
      <c r="Z29" s="854"/>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569"/>
      <c r="AY29" s="569"/>
      <c r="AZ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69"/>
      <c r="DV29" s="569"/>
      <c r="DW29" s="569"/>
      <c r="DX29" s="569"/>
    </row>
    <row r="30" spans="2:128" ht="18.75" customHeight="1">
      <c r="B30" s="772"/>
      <c r="C30" s="769"/>
      <c r="D30" s="667" t="s">
        <v>983</v>
      </c>
      <c r="E30" s="667"/>
      <c r="F30" s="667"/>
      <c r="G30" s="667"/>
      <c r="H30" s="667"/>
      <c r="I30" s="667"/>
      <c r="J30" s="667"/>
      <c r="K30" s="667"/>
      <c r="L30" s="667" t="s">
        <v>977</v>
      </c>
      <c r="M30" s="667"/>
      <c r="N30" s="667"/>
      <c r="O30" s="667"/>
      <c r="P30" s="667"/>
      <c r="Q30" s="667"/>
      <c r="R30" s="667"/>
      <c r="S30" s="667"/>
      <c r="T30" s="667"/>
      <c r="U30" s="667"/>
      <c r="V30" s="667"/>
      <c r="W30" s="796"/>
      <c r="X30" s="796"/>
      <c r="Y30" s="796"/>
      <c r="Z30" s="796"/>
      <c r="AA30" s="814" t="s">
        <v>985</v>
      </c>
      <c r="AB30" s="815"/>
      <c r="AC30" s="815"/>
      <c r="AD30" s="815"/>
      <c r="AE30" s="816"/>
      <c r="AF30" s="814" t="s">
        <v>31</v>
      </c>
      <c r="AG30" s="815"/>
      <c r="AH30" s="815"/>
      <c r="AI30" s="815"/>
      <c r="AJ30" s="815"/>
      <c r="AK30" s="815"/>
      <c r="AL30" s="815"/>
      <c r="AM30" s="816"/>
      <c r="AN30" s="688"/>
      <c r="AO30" s="688"/>
      <c r="AP30" s="688"/>
      <c r="AQ30" s="688"/>
      <c r="AR30" s="688"/>
      <c r="AS30" s="688"/>
      <c r="AT30" s="688"/>
      <c r="AU30" s="688"/>
      <c r="AV30" s="688"/>
      <c r="AW30" s="688"/>
      <c r="AX30" s="569"/>
      <c r="AY30" s="569"/>
      <c r="AZ30" s="569"/>
      <c r="BI30" s="569"/>
      <c r="BJ30" s="569"/>
      <c r="BK30" s="569"/>
      <c r="BL30" s="569"/>
      <c r="BM30" s="569"/>
      <c r="BN30" s="569"/>
      <c r="BO30" s="569"/>
      <c r="BP30" s="569"/>
      <c r="BQ30" s="569"/>
      <c r="BR30" s="569"/>
      <c r="BS30" s="569"/>
      <c r="BT30" s="569"/>
      <c r="BU30" s="569"/>
      <c r="BV30" s="569"/>
      <c r="BW30" s="569"/>
      <c r="BX30" s="569"/>
      <c r="BY30" s="569"/>
      <c r="BZ30" s="569"/>
      <c r="CA30" s="569"/>
      <c r="CB30" s="569"/>
      <c r="CC30" s="569"/>
      <c r="CD30" s="569"/>
      <c r="CE30" s="569"/>
      <c r="CF30" s="569"/>
      <c r="CG30" s="569"/>
      <c r="CH30" s="569"/>
      <c r="CI30" s="569"/>
      <c r="CJ30" s="569"/>
      <c r="CK30" s="569"/>
      <c r="CL30" s="569"/>
      <c r="CM30" s="569"/>
      <c r="CN30" s="569"/>
      <c r="CO30" s="569"/>
      <c r="CP30" s="569"/>
      <c r="CQ30" s="569"/>
      <c r="CR30" s="569"/>
      <c r="CS30" s="569"/>
      <c r="CT30" s="569"/>
      <c r="CU30" s="569"/>
      <c r="CV30" s="569"/>
      <c r="CW30" s="569"/>
      <c r="CX30" s="569"/>
      <c r="CY30" s="569"/>
      <c r="CZ30" s="569"/>
      <c r="DA30" s="569"/>
      <c r="DB30" s="569"/>
      <c r="DC30" s="569"/>
      <c r="DD30" s="569"/>
      <c r="DE30" s="569"/>
      <c r="DF30" s="569"/>
      <c r="DG30" s="569"/>
      <c r="DH30" s="569"/>
      <c r="DI30" s="569"/>
      <c r="DJ30" s="569"/>
      <c r="DK30" s="569"/>
      <c r="DL30" s="569"/>
      <c r="DM30" s="569"/>
      <c r="DN30" s="569"/>
      <c r="DO30" s="569"/>
      <c r="DP30" s="569"/>
      <c r="DQ30" s="569"/>
      <c r="DR30" s="569"/>
      <c r="DS30" s="569"/>
      <c r="DT30" s="569"/>
      <c r="DU30" s="569"/>
      <c r="DV30" s="569"/>
      <c r="DW30" s="569"/>
      <c r="DX30" s="569"/>
    </row>
    <row r="31" spans="2:128" ht="18.75" customHeight="1">
      <c r="B31" s="772"/>
      <c r="C31" s="769"/>
      <c r="D31" s="607"/>
      <c r="E31" s="762" t="s">
        <v>978</v>
      </c>
      <c r="F31" s="763"/>
      <c r="G31" s="763"/>
      <c r="H31" s="763"/>
      <c r="I31" s="763"/>
      <c r="J31" s="763"/>
      <c r="K31" s="764"/>
      <c r="L31" s="794"/>
      <c r="M31" s="794"/>
      <c r="N31" s="794"/>
      <c r="O31" s="794"/>
      <c r="P31" s="794"/>
      <c r="Q31" s="794"/>
      <c r="R31" s="794"/>
      <c r="S31" s="794"/>
      <c r="T31" s="794"/>
      <c r="U31" s="794"/>
      <c r="V31" s="794"/>
      <c r="W31" s="797"/>
      <c r="X31" s="797"/>
      <c r="Y31" s="850"/>
      <c r="Z31" s="850"/>
      <c r="AA31" s="798"/>
      <c r="AB31" s="799"/>
      <c r="AC31" s="586" t="s">
        <v>34</v>
      </c>
      <c r="AD31" s="804"/>
      <c r="AE31" s="805"/>
      <c r="AF31" s="821"/>
      <c r="AG31" s="808"/>
      <c r="AH31" s="587" t="s">
        <v>34</v>
      </c>
      <c r="AI31" s="808"/>
      <c r="AJ31" s="808"/>
      <c r="AK31" s="587" t="s">
        <v>34</v>
      </c>
      <c r="AL31" s="808"/>
      <c r="AM31" s="822"/>
      <c r="AN31" s="795" t="str">
        <f>+IF(D31="○",IF(OR(L31="",AA31="",AD31="",AF31="",AI31="",AL31=""),"入力漏れ","OK"),IF(OR(L31&lt;&gt;"",AA31&lt;&gt;"",AD31&lt;&gt;"",AF31&lt;&gt;"",AI31&lt;&gt;"",AL31&lt;&gt;""),"選択漏れ",""))</f>
        <v/>
      </c>
      <c r="AO31" s="795"/>
      <c r="AP31" s="719" t="str">
        <f>+IF(L31="","",IF(LEN(L31)*2=LENB(L31),"OK","半角不可"))</f>
        <v/>
      </c>
      <c r="AQ31" s="719"/>
      <c r="AR31" s="739" t="str">
        <f>+IF('付票 (文字チェック用)'!CU25&gt;0,"禁止文字が含まれています","OK")</f>
        <v>OK</v>
      </c>
      <c r="AS31" s="739"/>
      <c r="AT31" s="739"/>
      <c r="AU31" s="739"/>
      <c r="AV31" s="739"/>
      <c r="AW31" s="739"/>
      <c r="AX31" s="569"/>
      <c r="AY31" s="569"/>
      <c r="AZ31" s="569" t="str">
        <f>+AF31&amp;AH31&amp;AI31&amp;AK31&amp;AL31</f>
        <v>--</v>
      </c>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c r="CU31" s="569"/>
      <c r="CV31" s="569"/>
      <c r="CW31" s="569"/>
      <c r="CX31" s="569"/>
      <c r="CY31" s="569"/>
      <c r="CZ31" s="569"/>
      <c r="DA31" s="569"/>
      <c r="DB31" s="569"/>
      <c r="DC31" s="569"/>
      <c r="DD31" s="569"/>
      <c r="DE31" s="569"/>
      <c r="DF31" s="569"/>
      <c r="DG31" s="569"/>
      <c r="DH31" s="569"/>
      <c r="DI31" s="569"/>
      <c r="DJ31" s="569"/>
      <c r="DK31" s="569"/>
      <c r="DL31" s="569"/>
      <c r="DM31" s="569"/>
      <c r="DN31" s="569"/>
      <c r="DO31" s="569"/>
      <c r="DP31" s="569"/>
      <c r="DQ31" s="569"/>
      <c r="DR31" s="569"/>
      <c r="DS31" s="569"/>
      <c r="DT31" s="569"/>
      <c r="DU31" s="569"/>
      <c r="DV31" s="569"/>
      <c r="DW31" s="569"/>
      <c r="DX31" s="569"/>
    </row>
    <row r="32" spans="2:128" ht="18.75" customHeight="1">
      <c r="B32" s="772"/>
      <c r="C32" s="769"/>
      <c r="D32" s="607"/>
      <c r="E32" s="762" t="s">
        <v>979</v>
      </c>
      <c r="F32" s="763"/>
      <c r="G32" s="763"/>
      <c r="H32" s="763"/>
      <c r="I32" s="763"/>
      <c r="J32" s="763"/>
      <c r="K32" s="764"/>
      <c r="L32" s="794"/>
      <c r="M32" s="794"/>
      <c r="N32" s="794"/>
      <c r="O32" s="794"/>
      <c r="P32" s="794"/>
      <c r="Q32" s="794"/>
      <c r="R32" s="794"/>
      <c r="S32" s="794"/>
      <c r="T32" s="794"/>
      <c r="U32" s="794"/>
      <c r="V32" s="794"/>
      <c r="W32" s="797"/>
      <c r="X32" s="797"/>
      <c r="Y32" s="850"/>
      <c r="Z32" s="850"/>
      <c r="AA32" s="798"/>
      <c r="AB32" s="799"/>
      <c r="AC32" s="586" t="s">
        <v>34</v>
      </c>
      <c r="AD32" s="804"/>
      <c r="AE32" s="805"/>
      <c r="AF32" s="821"/>
      <c r="AG32" s="808"/>
      <c r="AH32" s="587" t="s">
        <v>34</v>
      </c>
      <c r="AI32" s="808"/>
      <c r="AJ32" s="808"/>
      <c r="AK32" s="587" t="s">
        <v>34</v>
      </c>
      <c r="AL32" s="808"/>
      <c r="AM32" s="822"/>
      <c r="AN32" s="795" t="str">
        <f>+IF(D32="○",IF(OR(L32="",AA32="",AD32="",AF32="",AI32="",AL32=""),"入力漏れ","OK"),IF(OR(L32&lt;&gt;"",AA32&lt;&gt;"",AD32&lt;&gt;"",AF32&lt;&gt;"",AI32&lt;&gt;"",AL32&lt;&gt;""),"選択漏れ",""))</f>
        <v/>
      </c>
      <c r="AO32" s="795"/>
      <c r="AP32" s="719" t="str">
        <f>+IF(L32="","",IF(LEN(L32)*2=LENB(L32),"OK","半角不可"))</f>
        <v/>
      </c>
      <c r="AQ32" s="719"/>
      <c r="AR32" s="739" t="str">
        <f>+IF('付票 (文字チェック用)'!CU26&gt;0,"禁止文字が含まれています","OK")</f>
        <v>OK</v>
      </c>
      <c r="AS32" s="739"/>
      <c r="AT32" s="739"/>
      <c r="AU32" s="739"/>
      <c r="AV32" s="739"/>
      <c r="AW32" s="739"/>
      <c r="AX32" s="569"/>
      <c r="AY32" s="569"/>
      <c r="AZ32" s="569" t="str">
        <f>+AF32&amp;AH32&amp;AI32&amp;AK32&amp;AL32</f>
        <v>--</v>
      </c>
      <c r="BI32" s="569"/>
      <c r="BJ32" s="569"/>
      <c r="BK32" s="569"/>
      <c r="BL32" s="569"/>
      <c r="BM32" s="569"/>
      <c r="BN32" s="569"/>
      <c r="BO32" s="569"/>
      <c r="BP32" s="569"/>
      <c r="BQ32" s="569"/>
      <c r="BR32" s="569"/>
      <c r="BS32" s="569"/>
      <c r="BT32" s="569"/>
      <c r="BU32" s="569"/>
      <c r="BV32" s="569"/>
      <c r="BW32" s="569"/>
      <c r="BX32" s="569"/>
      <c r="BY32" s="569"/>
      <c r="BZ32" s="569"/>
      <c r="CA32" s="569"/>
      <c r="CB32" s="569"/>
      <c r="CC32" s="569"/>
      <c r="CD32" s="569"/>
      <c r="CE32" s="569"/>
      <c r="CF32" s="569"/>
      <c r="CG32" s="569"/>
      <c r="CH32" s="569"/>
      <c r="CI32" s="569"/>
      <c r="CJ32" s="569"/>
      <c r="CK32" s="569"/>
      <c r="CL32" s="569"/>
      <c r="CM32" s="569"/>
      <c r="CN32" s="569"/>
      <c r="CO32" s="569"/>
      <c r="CP32" s="569"/>
      <c r="CQ32" s="569"/>
      <c r="CR32" s="569"/>
      <c r="CS32" s="569"/>
      <c r="CT32" s="569"/>
      <c r="CU32" s="569"/>
      <c r="CV32" s="569"/>
      <c r="CW32" s="569"/>
      <c r="CX32" s="569"/>
      <c r="CY32" s="569"/>
      <c r="CZ32" s="569"/>
      <c r="DA32" s="569"/>
      <c r="DB32" s="569"/>
      <c r="DC32" s="569"/>
      <c r="DD32" s="569"/>
      <c r="DE32" s="569"/>
      <c r="DF32" s="569"/>
      <c r="DG32" s="569"/>
      <c r="DH32" s="569"/>
      <c r="DI32" s="569"/>
      <c r="DJ32" s="569"/>
      <c r="DK32" s="569"/>
      <c r="DL32" s="569"/>
      <c r="DM32" s="569"/>
      <c r="DN32" s="569"/>
      <c r="DO32" s="569"/>
      <c r="DP32" s="569"/>
      <c r="DQ32" s="569"/>
      <c r="DR32" s="569"/>
      <c r="DS32" s="569"/>
      <c r="DT32" s="569"/>
      <c r="DU32" s="569"/>
      <c r="DV32" s="569"/>
      <c r="DW32" s="569"/>
      <c r="DX32" s="569"/>
    </row>
    <row r="33" spans="2:128" ht="18.75" customHeight="1">
      <c r="B33" s="772"/>
      <c r="C33" s="769"/>
      <c r="D33" s="607"/>
      <c r="E33" s="762" t="s">
        <v>980</v>
      </c>
      <c r="F33" s="763"/>
      <c r="G33" s="763"/>
      <c r="H33" s="763"/>
      <c r="I33" s="763"/>
      <c r="J33" s="763"/>
      <c r="K33" s="764"/>
      <c r="L33" s="794"/>
      <c r="M33" s="794"/>
      <c r="N33" s="794"/>
      <c r="O33" s="794"/>
      <c r="P33" s="794"/>
      <c r="Q33" s="794"/>
      <c r="R33" s="794"/>
      <c r="S33" s="794"/>
      <c r="T33" s="794"/>
      <c r="U33" s="794"/>
      <c r="V33" s="794"/>
      <c r="W33" s="797"/>
      <c r="X33" s="797"/>
      <c r="Y33" s="850"/>
      <c r="Z33" s="850"/>
      <c r="AA33" s="798"/>
      <c r="AB33" s="799"/>
      <c r="AC33" s="586" t="s">
        <v>34</v>
      </c>
      <c r="AD33" s="804"/>
      <c r="AE33" s="805"/>
      <c r="AF33" s="821"/>
      <c r="AG33" s="808"/>
      <c r="AH33" s="587" t="s">
        <v>1971</v>
      </c>
      <c r="AI33" s="808"/>
      <c r="AJ33" s="808"/>
      <c r="AK33" s="587" t="s">
        <v>34</v>
      </c>
      <c r="AL33" s="808"/>
      <c r="AM33" s="822"/>
      <c r="AN33" s="719" t="str">
        <f>+IF(D33="○",IF(OR(L33="",AA33="",AD33="",AF33="",AI33="",AL33=""),"入力漏れ","OK"),IF(OR(L33&lt;&gt;"",AA33&lt;&gt;"",AD33&lt;&gt;"",AF33&lt;&gt;"",AI33&lt;&gt;"",AL33&lt;&gt;""),"選択漏れ",""))</f>
        <v/>
      </c>
      <c r="AO33" s="719"/>
      <c r="AP33" s="719" t="str">
        <f>+IF(L33="","",IF(LEN(L33)*2=LENB(L33),"OK","半角不可"))</f>
        <v/>
      </c>
      <c r="AQ33" s="719"/>
      <c r="AR33" s="739" t="str">
        <f>+IF('付票 (文字チェック用)'!CU27&gt;0,"禁止文字が含まれています","OK")</f>
        <v>OK</v>
      </c>
      <c r="AS33" s="739"/>
      <c r="AT33" s="739"/>
      <c r="AU33" s="739"/>
      <c r="AV33" s="739"/>
      <c r="AW33" s="739"/>
      <c r="AX33" s="569"/>
      <c r="AY33" s="569"/>
      <c r="AZ33" s="569" t="str">
        <f>+AF33&amp;AH33&amp;AI33&amp;AK33&amp;AL33</f>
        <v>--</v>
      </c>
      <c r="BI33" s="569"/>
      <c r="BJ33" s="569"/>
      <c r="BK33" s="569"/>
      <c r="BL33" s="569"/>
      <c r="BM33" s="569"/>
      <c r="BN33" s="569"/>
      <c r="BO33" s="569"/>
      <c r="BP33" s="569"/>
      <c r="BQ33" s="569"/>
      <c r="BR33" s="569"/>
      <c r="BS33" s="569"/>
      <c r="BT33" s="569"/>
      <c r="BU33" s="569"/>
      <c r="BV33" s="569"/>
      <c r="BW33" s="569"/>
      <c r="BX33" s="569"/>
      <c r="BY33" s="569"/>
      <c r="BZ33" s="569"/>
      <c r="CA33" s="569"/>
      <c r="CB33" s="569"/>
      <c r="CC33" s="569"/>
      <c r="CD33" s="569"/>
      <c r="CE33" s="569"/>
      <c r="CF33" s="569"/>
      <c r="CG33" s="569"/>
      <c r="CH33" s="569"/>
      <c r="CI33" s="569"/>
      <c r="CJ33" s="569"/>
      <c r="CK33" s="569"/>
      <c r="CL33" s="569"/>
      <c r="CM33" s="569"/>
      <c r="CN33" s="569"/>
      <c r="CO33" s="569"/>
      <c r="CP33" s="569"/>
      <c r="CQ33" s="569"/>
      <c r="CR33" s="569"/>
      <c r="CS33" s="569"/>
      <c r="CT33" s="569"/>
      <c r="CU33" s="569"/>
      <c r="CV33" s="569"/>
      <c r="CW33" s="569"/>
      <c r="CX33" s="569"/>
      <c r="CY33" s="569"/>
      <c r="CZ33" s="569"/>
      <c r="DA33" s="569"/>
      <c r="DB33" s="569"/>
      <c r="DC33" s="569"/>
      <c r="DD33" s="569"/>
      <c r="DE33" s="569"/>
      <c r="DF33" s="569"/>
      <c r="DG33" s="569"/>
      <c r="DH33" s="569"/>
      <c r="DI33" s="569"/>
      <c r="DJ33" s="569"/>
      <c r="DK33" s="569"/>
      <c r="DL33" s="569"/>
      <c r="DM33" s="569"/>
      <c r="DN33" s="569"/>
      <c r="DO33" s="569"/>
      <c r="DP33" s="569"/>
      <c r="DQ33" s="569"/>
      <c r="DR33" s="569"/>
      <c r="DS33" s="569"/>
      <c r="DT33" s="569"/>
      <c r="DU33" s="569"/>
      <c r="DV33" s="569"/>
      <c r="DW33" s="569"/>
      <c r="DX33" s="569"/>
    </row>
    <row r="34" spans="2:128" ht="18.75" customHeight="1">
      <c r="B34" s="772"/>
      <c r="C34" s="769"/>
      <c r="D34" s="607"/>
      <c r="E34" s="762" t="s">
        <v>981</v>
      </c>
      <c r="F34" s="763"/>
      <c r="G34" s="763"/>
      <c r="H34" s="763"/>
      <c r="I34" s="763"/>
      <c r="J34" s="763"/>
      <c r="K34" s="764"/>
      <c r="L34" s="794"/>
      <c r="M34" s="794"/>
      <c r="N34" s="794"/>
      <c r="O34" s="794"/>
      <c r="P34" s="794"/>
      <c r="Q34" s="794"/>
      <c r="R34" s="794"/>
      <c r="S34" s="794"/>
      <c r="T34" s="794"/>
      <c r="U34" s="794"/>
      <c r="V34" s="794"/>
      <c r="W34" s="797"/>
      <c r="X34" s="797"/>
      <c r="Y34" s="850"/>
      <c r="Z34" s="850"/>
      <c r="AA34" s="798"/>
      <c r="AB34" s="799"/>
      <c r="AC34" s="586" t="s">
        <v>34</v>
      </c>
      <c r="AD34" s="804"/>
      <c r="AE34" s="805"/>
      <c r="AF34" s="821"/>
      <c r="AG34" s="808"/>
      <c r="AH34" s="587" t="s">
        <v>34</v>
      </c>
      <c r="AI34" s="808"/>
      <c r="AJ34" s="808"/>
      <c r="AK34" s="587" t="s">
        <v>34</v>
      </c>
      <c r="AL34" s="808"/>
      <c r="AM34" s="822"/>
      <c r="AN34" s="719" t="str">
        <f>+IF(D34="○",IF(OR(L34="",AA34="",AD34="",AF34="",AI34="",AL34=""),"入力漏れ","OK"),IF(OR(L34&lt;&gt;"",AA34&lt;&gt;"",AD34&lt;&gt;"",AF34&lt;&gt;"",AI34&lt;&gt;"",AL34&lt;&gt;""),"選択漏れ",""))</f>
        <v/>
      </c>
      <c r="AO34" s="719"/>
      <c r="AP34" s="719" t="str">
        <f>+IF(L34="","",IF(LEN(L34)*2=LENB(L34),"OK","半角不可"))</f>
        <v/>
      </c>
      <c r="AQ34" s="719"/>
      <c r="AR34" s="739" t="str">
        <f>+IF('付票 (文字チェック用)'!CU28&gt;0,"禁止文字が含まれています","OK")</f>
        <v>OK</v>
      </c>
      <c r="AS34" s="739"/>
      <c r="AT34" s="739"/>
      <c r="AU34" s="739"/>
      <c r="AV34" s="739"/>
      <c r="AW34" s="739"/>
      <c r="AX34" s="569"/>
      <c r="AY34" s="569"/>
      <c r="AZ34" s="569" t="str">
        <f>+AF34&amp;AH34&amp;AI34&amp;AK34&amp;AL34</f>
        <v>--</v>
      </c>
      <c r="BI34" s="569"/>
      <c r="BJ34" s="569"/>
      <c r="BK34" s="569"/>
      <c r="BL34" s="569"/>
      <c r="BM34" s="569"/>
      <c r="BN34" s="569"/>
      <c r="BO34" s="569"/>
      <c r="BP34" s="569"/>
      <c r="BQ34" s="569"/>
      <c r="BR34" s="569"/>
      <c r="BS34" s="569"/>
      <c r="BT34" s="569"/>
      <c r="BU34" s="569"/>
      <c r="BV34" s="569"/>
      <c r="BW34" s="569"/>
      <c r="BX34" s="569"/>
      <c r="BY34" s="569"/>
      <c r="BZ34" s="569"/>
      <c r="CA34" s="569"/>
      <c r="CB34" s="569"/>
      <c r="CC34" s="569"/>
      <c r="CD34" s="569"/>
      <c r="CE34" s="569"/>
      <c r="CF34" s="569"/>
      <c r="CG34" s="569"/>
      <c r="CH34" s="569"/>
      <c r="CI34" s="569"/>
      <c r="CJ34" s="569"/>
      <c r="CK34" s="569"/>
      <c r="CL34" s="569"/>
      <c r="CM34" s="569"/>
      <c r="CN34" s="569"/>
      <c r="CO34" s="569"/>
      <c r="CP34" s="569"/>
      <c r="CQ34" s="569"/>
      <c r="CR34" s="569"/>
      <c r="CS34" s="569"/>
      <c r="CT34" s="569"/>
      <c r="CU34" s="569"/>
      <c r="CV34" s="569"/>
      <c r="CW34" s="569"/>
      <c r="CX34" s="569"/>
      <c r="CY34" s="569"/>
      <c r="CZ34" s="569"/>
      <c r="DA34" s="569"/>
      <c r="DB34" s="569"/>
      <c r="DC34" s="569"/>
      <c r="DD34" s="569"/>
      <c r="DE34" s="569"/>
      <c r="DF34" s="569"/>
      <c r="DG34" s="569"/>
      <c r="DH34" s="569"/>
      <c r="DI34" s="569"/>
      <c r="DJ34" s="569"/>
      <c r="DK34" s="569"/>
      <c r="DL34" s="569"/>
      <c r="DM34" s="569"/>
      <c r="DN34" s="569"/>
      <c r="DO34" s="569"/>
      <c r="DP34" s="569"/>
      <c r="DQ34" s="569"/>
      <c r="DR34" s="569"/>
      <c r="DS34" s="569"/>
      <c r="DT34" s="569"/>
      <c r="DU34" s="569"/>
      <c r="DV34" s="569"/>
      <c r="DW34" s="569"/>
      <c r="DX34" s="569"/>
    </row>
    <row r="35" spans="2:128" ht="18.75" customHeight="1">
      <c r="B35" s="773"/>
      <c r="C35" s="770"/>
      <c r="D35" s="607"/>
      <c r="E35" s="762" t="s">
        <v>982</v>
      </c>
      <c r="F35" s="763"/>
      <c r="G35" s="763"/>
      <c r="H35" s="763"/>
      <c r="I35" s="763"/>
      <c r="J35" s="763"/>
      <c r="K35" s="764"/>
      <c r="L35" s="794"/>
      <c r="M35" s="794"/>
      <c r="N35" s="794"/>
      <c r="O35" s="794"/>
      <c r="P35" s="794"/>
      <c r="Q35" s="794"/>
      <c r="R35" s="794"/>
      <c r="S35" s="794"/>
      <c r="T35" s="794"/>
      <c r="U35" s="794"/>
      <c r="V35" s="794"/>
      <c r="W35" s="797"/>
      <c r="X35" s="797"/>
      <c r="Y35" s="850"/>
      <c r="Z35" s="850"/>
      <c r="AA35" s="798"/>
      <c r="AB35" s="799"/>
      <c r="AC35" s="586" t="s">
        <v>34</v>
      </c>
      <c r="AD35" s="804"/>
      <c r="AE35" s="805"/>
      <c r="AF35" s="821"/>
      <c r="AG35" s="808"/>
      <c r="AH35" s="587" t="s">
        <v>34</v>
      </c>
      <c r="AI35" s="808"/>
      <c r="AJ35" s="808"/>
      <c r="AK35" s="587" t="s">
        <v>34</v>
      </c>
      <c r="AL35" s="808"/>
      <c r="AM35" s="822"/>
      <c r="AN35" s="719" t="str">
        <f>+IF(D35="○",IF(OR(L35="",AA35="",AD35="",AF35="",AI35="",AL35=""),"入力漏れ","OK"),IF(OR(L35&lt;&gt;"",AA35&lt;&gt;"",AD35&lt;&gt;"",AF35&lt;&gt;"",AI35&lt;&gt;"",AL35&lt;&gt;""),"選択漏れ",""))</f>
        <v/>
      </c>
      <c r="AO35" s="719"/>
      <c r="AP35" s="719" t="str">
        <f>+IF(L35="","",IF(LEN(L35)*2=LENB(L35),"OK","半角不可"))</f>
        <v/>
      </c>
      <c r="AQ35" s="719"/>
      <c r="AR35" s="739" t="str">
        <f>+IF('付票 (文字チェック用)'!CU29&gt;0,"禁止文字が含まれています","OK")</f>
        <v>OK</v>
      </c>
      <c r="AS35" s="739"/>
      <c r="AT35" s="739"/>
      <c r="AU35" s="739"/>
      <c r="AV35" s="739"/>
      <c r="AW35" s="739"/>
      <c r="AX35" s="569"/>
      <c r="AY35" s="569"/>
      <c r="AZ35" s="569" t="str">
        <f>+AF35&amp;AH35&amp;AI35&amp;AK35&amp;AL35</f>
        <v>--</v>
      </c>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69"/>
      <c r="CO35" s="569"/>
      <c r="CP35" s="569"/>
      <c r="CQ35" s="569"/>
      <c r="CR35" s="569"/>
      <c r="CS35" s="569"/>
      <c r="CT35" s="569"/>
      <c r="CU35" s="569"/>
      <c r="CV35" s="569"/>
      <c r="CW35" s="569"/>
      <c r="CX35" s="569"/>
      <c r="CY35" s="569"/>
      <c r="CZ35" s="569"/>
      <c r="DA35" s="569"/>
      <c r="DB35" s="569"/>
      <c r="DC35" s="569"/>
      <c r="DD35" s="569"/>
      <c r="DE35" s="569"/>
      <c r="DF35" s="569"/>
      <c r="DG35" s="569"/>
      <c r="DH35" s="569"/>
      <c r="DI35" s="569"/>
      <c r="DJ35" s="569"/>
      <c r="DK35" s="569"/>
      <c r="DL35" s="569"/>
      <c r="DM35" s="569"/>
      <c r="DN35" s="569"/>
      <c r="DO35" s="569"/>
      <c r="DP35" s="569"/>
      <c r="DQ35" s="569"/>
      <c r="DR35" s="569"/>
      <c r="DS35" s="569"/>
      <c r="DT35" s="569"/>
      <c r="DU35" s="569"/>
      <c r="DV35" s="569"/>
      <c r="DW35" s="569"/>
      <c r="DX35" s="569"/>
    </row>
    <row r="36" spans="2:128" ht="75" customHeight="1">
      <c r="B36" s="740" t="s">
        <v>986</v>
      </c>
      <c r="C36" s="741" t="s">
        <v>987</v>
      </c>
      <c r="D36" s="365" t="s">
        <v>54</v>
      </c>
      <c r="E36" s="378" t="s">
        <v>991</v>
      </c>
      <c r="F36" s="368" t="s">
        <v>992</v>
      </c>
      <c r="G36" s="368" t="s">
        <v>993</v>
      </c>
      <c r="H36" s="368" t="s">
        <v>994</v>
      </c>
      <c r="I36" s="368" t="s">
        <v>995</v>
      </c>
      <c r="J36" s="368" t="s">
        <v>745</v>
      </c>
      <c r="K36" s="368" t="s">
        <v>996</v>
      </c>
      <c r="L36" s="368" t="s">
        <v>997</v>
      </c>
      <c r="M36" s="368" t="s">
        <v>998</v>
      </c>
      <c r="N36" s="368" t="s">
        <v>999</v>
      </c>
      <c r="O36" s="368" t="s">
        <v>1000</v>
      </c>
      <c r="P36" s="368" t="s">
        <v>1001</v>
      </c>
      <c r="Q36" s="368" t="s">
        <v>1002</v>
      </c>
      <c r="R36" s="368" t="s">
        <v>1003</v>
      </c>
      <c r="S36" s="368" t="s">
        <v>1004</v>
      </c>
      <c r="T36" s="368" t="s">
        <v>1967</v>
      </c>
      <c r="U36" s="368" t="s">
        <v>1006</v>
      </c>
      <c r="V36" s="368" t="s">
        <v>1007</v>
      </c>
      <c r="W36" s="368" t="s">
        <v>1008</v>
      </c>
      <c r="X36" s="368" t="s">
        <v>1009</v>
      </c>
      <c r="Y36" s="368" t="s">
        <v>1010</v>
      </c>
      <c r="Z36" s="368" t="s">
        <v>1011</v>
      </c>
      <c r="AA36" s="368" t="s">
        <v>1012</v>
      </c>
      <c r="AB36" s="368" t="s">
        <v>1013</v>
      </c>
      <c r="AC36" s="368" t="s">
        <v>1014</v>
      </c>
      <c r="AD36" s="368" t="s">
        <v>1015</v>
      </c>
      <c r="AE36" s="368" t="s">
        <v>1016</v>
      </c>
      <c r="AF36" s="368" t="s">
        <v>1017</v>
      </c>
      <c r="AG36" s="368" t="s">
        <v>2499</v>
      </c>
      <c r="AX36" s="569"/>
      <c r="AY36" s="569"/>
      <c r="AZ36" s="569"/>
      <c r="BI36" s="569"/>
      <c r="BJ36" s="569"/>
      <c r="BK36" s="569"/>
      <c r="BL36" s="569"/>
      <c r="BM36" s="569"/>
      <c r="BN36" s="569"/>
      <c r="BO36" s="569"/>
      <c r="BP36" s="569"/>
      <c r="BQ36" s="569"/>
      <c r="BR36" s="569"/>
      <c r="BS36" s="569"/>
      <c r="BT36" s="569"/>
      <c r="BU36" s="569"/>
      <c r="BV36" s="569"/>
      <c r="BW36" s="569"/>
      <c r="BX36" s="569"/>
      <c r="BY36" s="569"/>
      <c r="BZ36" s="569"/>
      <c r="CA36" s="569"/>
      <c r="CB36" s="569"/>
      <c r="CC36" s="569"/>
      <c r="CD36" s="569"/>
      <c r="CE36" s="569"/>
      <c r="CF36" s="569"/>
      <c r="CG36" s="569"/>
      <c r="CH36" s="569"/>
      <c r="CI36" s="569"/>
      <c r="CJ36" s="569"/>
      <c r="CK36" s="569"/>
      <c r="CL36" s="569"/>
      <c r="CM36" s="569"/>
      <c r="CN36" s="569"/>
      <c r="CO36" s="569"/>
      <c r="CP36" s="569"/>
      <c r="CQ36" s="569"/>
      <c r="CR36" s="569"/>
      <c r="CS36" s="569"/>
      <c r="CT36" s="569"/>
      <c r="CU36" s="569"/>
      <c r="CV36" s="569"/>
      <c r="CW36" s="569"/>
      <c r="CX36" s="569"/>
      <c r="CY36" s="569"/>
      <c r="CZ36" s="569"/>
      <c r="DA36" s="569"/>
      <c r="DB36" s="569"/>
      <c r="DC36" s="569"/>
      <c r="DD36" s="569"/>
      <c r="DE36" s="569"/>
      <c r="DF36" s="569"/>
      <c r="DG36" s="569"/>
      <c r="DH36" s="569"/>
      <c r="DI36" s="569"/>
      <c r="DJ36" s="569"/>
      <c r="DK36" s="569"/>
      <c r="DL36" s="569"/>
      <c r="DM36" s="569"/>
      <c r="DN36" s="569"/>
      <c r="DO36" s="569"/>
      <c r="DP36" s="569"/>
      <c r="DQ36" s="569"/>
      <c r="DR36" s="569"/>
      <c r="DS36" s="569"/>
      <c r="DT36" s="569"/>
      <c r="DU36" s="569"/>
      <c r="DV36" s="569"/>
      <c r="DW36" s="569"/>
      <c r="DX36" s="569"/>
    </row>
    <row r="37" spans="2:128" ht="18.75" customHeight="1">
      <c r="B37" s="740"/>
      <c r="C37" s="741"/>
      <c r="D37" s="369" t="s">
        <v>87</v>
      </c>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907" t="str">
        <f>IF(COUNT(E37:AG38)&gt;0,"※有効な許可通知書で２年以上の事業継続が確認できない場合は、更新前の建設業許可通知書の写しを必ず提出してください。","")</f>
        <v/>
      </c>
      <c r="AI37" s="908"/>
      <c r="AJ37" s="908"/>
      <c r="AK37" s="908"/>
      <c r="AL37" s="908"/>
      <c r="AM37" s="908"/>
      <c r="AN37" s="908"/>
      <c r="AO37" s="908"/>
      <c r="AP37" s="908"/>
      <c r="AQ37" s="908"/>
      <c r="AR37" s="908"/>
      <c r="AS37" s="908"/>
      <c r="AT37" s="908"/>
      <c r="AU37" s="908"/>
      <c r="AX37" s="569"/>
      <c r="AY37" s="569"/>
      <c r="AZ37" s="569"/>
      <c r="BI37" s="569"/>
      <c r="BJ37" s="569"/>
      <c r="BK37" s="569">
        <v>1</v>
      </c>
      <c r="BL37" s="569"/>
      <c r="BM37" s="569">
        <v>2</v>
      </c>
      <c r="BN37" s="569"/>
      <c r="BO37" s="569">
        <v>3</v>
      </c>
      <c r="BP37" s="569"/>
      <c r="BQ37" s="569">
        <v>4</v>
      </c>
      <c r="BR37" s="569"/>
      <c r="BS37" s="569">
        <v>5</v>
      </c>
      <c r="BT37" s="569"/>
      <c r="BU37" s="569">
        <v>6</v>
      </c>
      <c r="BV37" s="569"/>
      <c r="BW37" s="569">
        <v>7</v>
      </c>
      <c r="BX37" s="569"/>
      <c r="BY37" s="569">
        <v>8</v>
      </c>
      <c r="BZ37" s="569"/>
      <c r="CA37" s="569">
        <v>9</v>
      </c>
      <c r="CB37" s="569"/>
      <c r="CC37" s="569">
        <v>10</v>
      </c>
      <c r="CD37" s="569"/>
      <c r="CE37" s="569">
        <v>11</v>
      </c>
      <c r="CF37" s="569"/>
      <c r="CG37" s="569">
        <v>12</v>
      </c>
      <c r="CH37" s="569"/>
      <c r="CI37" s="569">
        <v>13</v>
      </c>
      <c r="CJ37" s="569"/>
      <c r="CK37" s="569">
        <v>14</v>
      </c>
      <c r="CL37" s="569"/>
      <c r="CM37" s="569">
        <v>15</v>
      </c>
      <c r="CN37" s="569"/>
      <c r="CO37" s="569">
        <v>16</v>
      </c>
      <c r="CP37" s="569"/>
      <c r="CQ37" s="569">
        <v>17</v>
      </c>
      <c r="CR37" s="569"/>
      <c r="CS37" s="569">
        <v>18</v>
      </c>
      <c r="CT37" s="569"/>
      <c r="CU37" s="569">
        <v>19</v>
      </c>
      <c r="CV37" s="569"/>
      <c r="CW37" s="569">
        <v>20</v>
      </c>
      <c r="CX37" s="569"/>
      <c r="CY37" s="569">
        <v>21</v>
      </c>
      <c r="CZ37" s="569"/>
      <c r="DA37" s="569">
        <v>22</v>
      </c>
      <c r="DB37" s="569"/>
      <c r="DC37" s="569">
        <v>23</v>
      </c>
      <c r="DD37" s="569"/>
      <c r="DE37" s="569">
        <v>24</v>
      </c>
      <c r="DF37" s="569"/>
      <c r="DG37" s="569">
        <v>25</v>
      </c>
      <c r="DH37" s="569"/>
      <c r="DI37" s="569">
        <v>26</v>
      </c>
      <c r="DJ37" s="569"/>
      <c r="DK37" s="569">
        <v>27</v>
      </c>
      <c r="DL37" s="569"/>
      <c r="DM37" s="569">
        <v>28</v>
      </c>
      <c r="DN37" s="569"/>
      <c r="DO37" s="569">
        <v>29</v>
      </c>
      <c r="DP37" s="569"/>
      <c r="DQ37" s="569"/>
      <c r="DR37" s="569"/>
      <c r="DS37" s="569"/>
      <c r="DT37" s="569"/>
      <c r="DU37" s="569"/>
      <c r="DV37" s="569"/>
      <c r="DW37" s="569"/>
      <c r="DX37" s="569"/>
    </row>
    <row r="38" spans="2:128" ht="18.75" customHeight="1">
      <c r="B38" s="740"/>
      <c r="C38" s="741"/>
      <c r="D38" s="369" t="s">
        <v>990</v>
      </c>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907"/>
      <c r="AI38" s="908"/>
      <c r="AJ38" s="908"/>
      <c r="AK38" s="908"/>
      <c r="AL38" s="908"/>
      <c r="AM38" s="908"/>
      <c r="AN38" s="908"/>
      <c r="AO38" s="908"/>
      <c r="AP38" s="908"/>
      <c r="AQ38" s="908"/>
      <c r="AR38" s="908"/>
      <c r="AS38" s="908"/>
      <c r="AT38" s="908"/>
      <c r="AU38" s="908"/>
      <c r="AX38" s="569"/>
      <c r="AY38" s="569"/>
      <c r="AZ38" s="569"/>
      <c r="BI38" s="569"/>
      <c r="BJ38" s="569"/>
      <c r="BK38" s="569">
        <f>+SUM(E37:AG37)</f>
        <v>0</v>
      </c>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569"/>
      <c r="CK38" s="569"/>
      <c r="CL38" s="569"/>
      <c r="CM38" s="569"/>
      <c r="CN38" s="569"/>
      <c r="CO38" s="569"/>
      <c r="CP38" s="569"/>
      <c r="CQ38" s="569"/>
      <c r="CR38" s="569"/>
      <c r="CS38" s="569"/>
      <c r="CT38" s="569"/>
      <c r="CU38" s="569"/>
      <c r="CV38" s="569"/>
      <c r="CW38" s="569"/>
      <c r="CX38" s="569"/>
      <c r="CY38" s="569"/>
      <c r="CZ38" s="569"/>
      <c r="DA38" s="569"/>
      <c r="DB38" s="569"/>
      <c r="DC38" s="569"/>
      <c r="DD38" s="569"/>
      <c r="DE38" s="569"/>
      <c r="DF38" s="569"/>
      <c r="DG38" s="569"/>
      <c r="DH38" s="569"/>
      <c r="DI38" s="569"/>
      <c r="DJ38" s="569"/>
      <c r="DK38" s="569"/>
      <c r="DL38" s="569"/>
      <c r="DM38" s="569"/>
      <c r="DN38" s="569"/>
      <c r="DO38" s="569"/>
      <c r="DP38" s="569"/>
      <c r="DQ38" s="569"/>
      <c r="DR38" s="569"/>
      <c r="DS38" s="569"/>
      <c r="DT38" s="569"/>
      <c r="DU38" s="569"/>
      <c r="DV38" s="569"/>
      <c r="DW38" s="569"/>
      <c r="DX38" s="569"/>
    </row>
    <row r="39" spans="2:128" ht="18.75" customHeight="1">
      <c r="B39" s="774" t="s">
        <v>1022</v>
      </c>
      <c r="C39" s="741" t="s">
        <v>1019</v>
      </c>
      <c r="D39" s="741"/>
      <c r="E39" s="667" t="s">
        <v>1020</v>
      </c>
      <c r="F39" s="667"/>
      <c r="G39" s="667"/>
      <c r="H39" s="667"/>
      <c r="I39" s="667"/>
      <c r="J39" s="667" t="s">
        <v>1021</v>
      </c>
      <c r="K39" s="667"/>
      <c r="L39" s="667"/>
      <c r="M39" s="667"/>
      <c r="N39" s="667"/>
      <c r="O39" s="667" t="s">
        <v>101</v>
      </c>
      <c r="P39" s="667"/>
      <c r="Q39" s="667"/>
      <c r="R39" s="667"/>
      <c r="S39" s="667"/>
      <c r="AX39" s="569"/>
      <c r="AY39" s="569"/>
      <c r="AZ39" s="569"/>
      <c r="BI39" s="569"/>
      <c r="BJ39" s="569"/>
      <c r="BK39" s="569"/>
      <c r="BL39" s="569"/>
      <c r="BM39" s="569"/>
      <c r="BN39" s="569"/>
      <c r="BO39" s="569"/>
      <c r="BP39" s="569"/>
      <c r="BQ39" s="569"/>
      <c r="BR39" s="569"/>
      <c r="BS39" s="569"/>
      <c r="BT39" s="569"/>
      <c r="BU39" s="569"/>
      <c r="BV39" s="569"/>
      <c r="BW39" s="569"/>
      <c r="BX39" s="569"/>
      <c r="BY39" s="569"/>
      <c r="BZ39" s="569"/>
      <c r="CA39" s="569"/>
      <c r="CB39" s="569"/>
      <c r="CC39" s="569"/>
      <c r="CD39" s="569"/>
      <c r="CE39" s="569"/>
      <c r="CF39" s="569"/>
      <c r="CG39" s="569"/>
      <c r="CH39" s="569"/>
      <c r="CI39" s="569"/>
      <c r="CJ39" s="569"/>
      <c r="CK39" s="569"/>
      <c r="CL39" s="569"/>
      <c r="CM39" s="569"/>
      <c r="CN39" s="569"/>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69"/>
      <c r="DX39" s="569"/>
    </row>
    <row r="40" spans="2:128">
      <c r="B40" s="775"/>
      <c r="C40" s="741"/>
      <c r="D40" s="741"/>
      <c r="E40" s="831"/>
      <c r="F40" s="831"/>
      <c r="G40" s="831"/>
      <c r="H40" s="831"/>
      <c r="I40" s="831"/>
      <c r="J40" s="828"/>
      <c r="K40" s="828"/>
      <c r="L40" s="828"/>
      <c r="M40" s="828"/>
      <c r="N40" s="828"/>
      <c r="O40" s="828"/>
      <c r="P40" s="828"/>
      <c r="Q40" s="828"/>
      <c r="R40" s="828"/>
      <c r="S40" s="828"/>
      <c r="AX40" s="569"/>
      <c r="AY40" s="569"/>
      <c r="AZ40" s="569"/>
      <c r="BI40" s="569"/>
      <c r="BJ40" s="569"/>
      <c r="BK40" s="569"/>
      <c r="BL40" s="569"/>
      <c r="BM40" s="569"/>
      <c r="BN40" s="569"/>
      <c r="BO40" s="569"/>
      <c r="BP40" s="569"/>
      <c r="BQ40" s="569"/>
      <c r="BR40" s="569"/>
      <c r="BS40" s="569"/>
      <c r="BT40" s="569"/>
      <c r="BU40" s="569"/>
      <c r="BV40" s="569"/>
      <c r="BW40" s="569"/>
      <c r="BX40" s="569"/>
      <c r="BY40" s="569"/>
      <c r="BZ40" s="569"/>
      <c r="CA40" s="569"/>
      <c r="CB40" s="569"/>
      <c r="CC40" s="569"/>
      <c r="CD40" s="569"/>
      <c r="CE40" s="569"/>
      <c r="CF40" s="569"/>
      <c r="CG40" s="569"/>
      <c r="CH40" s="569"/>
      <c r="CI40" s="569"/>
      <c r="CJ40" s="569"/>
      <c r="CK40" s="569"/>
      <c r="CL40" s="569"/>
      <c r="CM40" s="569"/>
      <c r="CN40" s="569"/>
      <c r="CO40" s="569"/>
      <c r="CP40" s="569"/>
      <c r="CQ40" s="569"/>
      <c r="CR40" s="569"/>
      <c r="CS40" s="569"/>
      <c r="CT40" s="569"/>
      <c r="CU40" s="569"/>
      <c r="CV40" s="569"/>
      <c r="CW40" s="569"/>
      <c r="CX40" s="569"/>
      <c r="CY40" s="569"/>
      <c r="CZ40" s="569"/>
      <c r="DA40" s="569"/>
      <c r="DB40" s="569"/>
      <c r="DC40" s="569"/>
      <c r="DD40" s="569"/>
      <c r="DE40" s="569"/>
      <c r="DF40" s="569"/>
      <c r="DG40" s="569"/>
      <c r="DH40" s="569"/>
      <c r="DI40" s="569"/>
      <c r="DJ40" s="569"/>
      <c r="DK40" s="569"/>
      <c r="DL40" s="569"/>
      <c r="DM40" s="569"/>
      <c r="DN40" s="569"/>
      <c r="DO40" s="569"/>
      <c r="DP40" s="569"/>
      <c r="DQ40" s="569"/>
      <c r="DR40" s="569"/>
      <c r="DS40" s="569"/>
      <c r="DT40" s="569"/>
      <c r="DU40" s="569"/>
      <c r="DV40" s="569"/>
      <c r="DW40" s="569"/>
      <c r="DX40" s="569"/>
    </row>
    <row r="41" spans="2:128">
      <c r="B41" s="740" t="s">
        <v>1030</v>
      </c>
      <c r="C41" s="741" t="s">
        <v>1023</v>
      </c>
      <c r="D41" s="741"/>
      <c r="E41" s="861" t="s">
        <v>1031</v>
      </c>
      <c r="F41" s="862"/>
      <c r="G41" s="862"/>
      <c r="H41" s="862"/>
      <c r="I41" s="862"/>
      <c r="J41" s="863"/>
      <c r="K41" s="861" t="s">
        <v>418</v>
      </c>
      <c r="L41" s="862"/>
      <c r="M41" s="862"/>
      <c r="N41" s="862"/>
      <c r="O41" s="862"/>
      <c r="P41" s="863"/>
      <c r="Q41" s="884" t="s">
        <v>1033</v>
      </c>
      <c r="R41" s="884"/>
      <c r="S41" s="884"/>
      <c r="T41" s="884"/>
      <c r="U41" s="884"/>
      <c r="V41" s="884"/>
      <c r="AX41" s="569"/>
      <c r="AY41" s="569"/>
      <c r="AZ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569"/>
      <c r="CL41" s="569"/>
      <c r="CM41" s="569"/>
      <c r="CN41" s="569"/>
      <c r="CO41" s="569"/>
      <c r="CP41" s="569"/>
      <c r="CQ41" s="569"/>
      <c r="CR41" s="569"/>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69"/>
      <c r="DX41" s="569"/>
    </row>
    <row r="42" spans="2:128" ht="18.75" customHeight="1">
      <c r="B42" s="740"/>
      <c r="C42" s="741"/>
      <c r="D42" s="741"/>
      <c r="E42" s="857" t="s">
        <v>1024</v>
      </c>
      <c r="F42" s="857"/>
      <c r="G42" s="857"/>
      <c r="H42" s="857"/>
      <c r="I42" s="827">
        <f>+Y29</f>
        <v>0</v>
      </c>
      <c r="J42" s="827"/>
      <c r="K42" s="860" t="s">
        <v>1032</v>
      </c>
      <c r="L42" s="857"/>
      <c r="M42" s="857"/>
      <c r="N42" s="857"/>
      <c r="O42" s="859"/>
      <c r="P42" s="859"/>
      <c r="Q42" s="844">
        <f>+O42+I44</f>
        <v>0</v>
      </c>
      <c r="R42" s="844"/>
      <c r="S42" s="844"/>
      <c r="T42" s="844"/>
      <c r="U42" s="844"/>
      <c r="V42" s="844"/>
      <c r="AX42" s="569"/>
      <c r="AY42" s="569"/>
      <c r="AZ42" s="569"/>
      <c r="BI42" s="569"/>
      <c r="BJ42" s="569"/>
      <c r="BK42" s="569"/>
      <c r="BL42" s="569"/>
      <c r="BM42" s="569"/>
      <c r="BN42" s="569"/>
      <c r="BO42" s="569"/>
      <c r="BP42" s="569"/>
      <c r="BQ42" s="569"/>
      <c r="BR42" s="569"/>
      <c r="BS42" s="569"/>
      <c r="BT42" s="569"/>
      <c r="BU42" s="569"/>
      <c r="BV42" s="569"/>
      <c r="BW42" s="569"/>
      <c r="BX42" s="569"/>
      <c r="BY42" s="569"/>
      <c r="BZ42" s="569"/>
      <c r="CA42" s="569"/>
      <c r="CB42" s="569"/>
      <c r="CC42" s="569"/>
      <c r="CD42" s="569"/>
      <c r="CE42" s="569"/>
      <c r="CF42" s="569"/>
      <c r="CG42" s="569"/>
      <c r="CH42" s="569"/>
      <c r="CI42" s="569"/>
      <c r="CJ42" s="569"/>
      <c r="CK42" s="569"/>
      <c r="CL42" s="569"/>
      <c r="CM42" s="569"/>
      <c r="CN42" s="569"/>
      <c r="CO42" s="569"/>
      <c r="CP42" s="569"/>
      <c r="CQ42" s="569"/>
      <c r="CR42" s="569"/>
      <c r="CS42" s="569"/>
      <c r="CT42" s="569"/>
      <c r="CU42" s="569"/>
      <c r="CV42" s="569"/>
      <c r="CW42" s="569"/>
      <c r="CX42" s="569"/>
      <c r="CY42" s="569"/>
      <c r="CZ42" s="569"/>
      <c r="DA42" s="569"/>
      <c r="DB42" s="569"/>
      <c r="DC42" s="569"/>
      <c r="DD42" s="569"/>
      <c r="DE42" s="569"/>
      <c r="DF42" s="569"/>
      <c r="DG42" s="569"/>
      <c r="DH42" s="569"/>
      <c r="DI42" s="569"/>
      <c r="DJ42" s="569"/>
      <c r="DK42" s="569"/>
      <c r="DL42" s="569"/>
      <c r="DM42" s="569"/>
      <c r="DN42" s="569"/>
      <c r="DO42" s="569"/>
      <c r="DP42" s="569"/>
      <c r="DQ42" s="569"/>
      <c r="DR42" s="569"/>
      <c r="DS42" s="569"/>
      <c r="DT42" s="569"/>
      <c r="DU42" s="569"/>
      <c r="DV42" s="569"/>
      <c r="DW42" s="569"/>
      <c r="DX42" s="569"/>
    </row>
    <row r="43" spans="2:128" ht="18.75" customHeight="1">
      <c r="B43" s="740"/>
      <c r="C43" s="741"/>
      <c r="D43" s="741"/>
      <c r="E43" s="857" t="s">
        <v>1025</v>
      </c>
      <c r="F43" s="857"/>
      <c r="G43" s="857"/>
      <c r="H43" s="857"/>
      <c r="I43" s="859"/>
      <c r="J43" s="859"/>
      <c r="K43" s="592"/>
      <c r="L43" s="733" t="s">
        <v>1689</v>
      </c>
      <c r="M43" s="733"/>
      <c r="N43" s="734"/>
      <c r="O43" s="859"/>
      <c r="P43" s="859"/>
      <c r="AX43" s="569"/>
      <c r="AY43" s="569"/>
      <c r="AZ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c r="CE43" s="569"/>
      <c r="CF43" s="569"/>
      <c r="CG43" s="569"/>
      <c r="CH43" s="569"/>
      <c r="CI43" s="569"/>
      <c r="CJ43" s="569"/>
      <c r="CK43" s="569"/>
      <c r="CL43" s="569"/>
      <c r="CM43" s="569"/>
      <c r="CN43" s="569"/>
      <c r="CO43" s="569"/>
      <c r="CP43" s="569"/>
      <c r="CQ43" s="569"/>
      <c r="CR43" s="569"/>
      <c r="CS43" s="569"/>
      <c r="CT43" s="569"/>
      <c r="CU43" s="569"/>
      <c r="CV43" s="569"/>
      <c r="CW43" s="569"/>
      <c r="CX43" s="569"/>
      <c r="CY43" s="569"/>
      <c r="CZ43" s="569"/>
      <c r="DA43" s="569"/>
      <c r="DB43" s="569"/>
      <c r="DC43" s="569"/>
      <c r="DD43" s="569"/>
      <c r="DE43" s="569"/>
      <c r="DF43" s="569"/>
      <c r="DG43" s="569"/>
      <c r="DH43" s="569"/>
      <c r="DI43" s="569"/>
      <c r="DJ43" s="569"/>
      <c r="DK43" s="569"/>
      <c r="DL43" s="569"/>
      <c r="DM43" s="569"/>
      <c r="DN43" s="569"/>
      <c r="DO43" s="569"/>
      <c r="DP43" s="569"/>
      <c r="DQ43" s="569"/>
      <c r="DR43" s="569"/>
      <c r="DS43" s="569"/>
      <c r="DT43" s="569"/>
      <c r="DU43" s="569"/>
      <c r="DV43" s="569"/>
      <c r="DW43" s="569"/>
      <c r="DX43" s="569"/>
    </row>
    <row r="44" spans="2:128" ht="18.75" customHeight="1">
      <c r="B44" s="740"/>
      <c r="C44" s="741"/>
      <c r="D44" s="741"/>
      <c r="E44" s="857" t="s">
        <v>1026</v>
      </c>
      <c r="F44" s="857"/>
      <c r="G44" s="857"/>
      <c r="H44" s="857"/>
      <c r="I44" s="827">
        <f>+I42+I43</f>
        <v>0</v>
      </c>
      <c r="J44" s="827"/>
      <c r="AX44" s="569"/>
      <c r="AY44" s="569"/>
      <c r="AZ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c r="CF44" s="569"/>
      <c r="CG44" s="569"/>
      <c r="CH44" s="569"/>
      <c r="CI44" s="569"/>
      <c r="CJ44" s="569"/>
      <c r="CK44" s="569"/>
      <c r="CL44" s="569"/>
      <c r="CM44" s="569"/>
      <c r="CN44" s="569"/>
      <c r="CO44" s="569"/>
      <c r="CP44" s="569"/>
      <c r="CQ44" s="569"/>
      <c r="CR44" s="569"/>
      <c r="CS44" s="569"/>
      <c r="CT44" s="569"/>
      <c r="CU44" s="569"/>
      <c r="CV44" s="569"/>
      <c r="CW44" s="569"/>
      <c r="CX44" s="569"/>
      <c r="CY44" s="569"/>
      <c r="CZ44" s="569"/>
      <c r="DA44" s="569"/>
      <c r="DB44" s="569"/>
      <c r="DC44" s="569"/>
      <c r="DD44" s="569"/>
      <c r="DE44" s="569"/>
      <c r="DF44" s="569"/>
      <c r="DG44" s="569"/>
      <c r="DH44" s="569"/>
      <c r="DI44" s="569"/>
      <c r="DJ44" s="569"/>
      <c r="DK44" s="569"/>
      <c r="DL44" s="569"/>
      <c r="DM44" s="569"/>
      <c r="DN44" s="569"/>
      <c r="DO44" s="569"/>
      <c r="DP44" s="569"/>
      <c r="DQ44" s="569"/>
      <c r="DR44" s="569"/>
      <c r="DS44" s="569"/>
      <c r="DT44" s="569"/>
      <c r="DU44" s="569"/>
      <c r="DV44" s="569"/>
      <c r="DW44" s="569"/>
      <c r="DX44" s="569"/>
    </row>
    <row r="45" spans="2:128" ht="18.75" customHeight="1">
      <c r="B45" s="740" t="s">
        <v>1034</v>
      </c>
      <c r="C45" s="741" t="s">
        <v>2504</v>
      </c>
      <c r="D45" s="741"/>
      <c r="E45" s="864" t="s">
        <v>2505</v>
      </c>
      <c r="F45" s="864"/>
      <c r="G45" s="864"/>
      <c r="H45" s="864"/>
      <c r="I45" s="864"/>
      <c r="J45" s="864"/>
      <c r="K45" s="668" t="s">
        <v>1069</v>
      </c>
      <c r="L45" s="668"/>
      <c r="AX45" s="569"/>
      <c r="AY45" s="569"/>
      <c r="AZ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69"/>
      <c r="DX45" s="569"/>
    </row>
    <row r="46" spans="2:128" ht="18.75" customHeight="1">
      <c r="B46" s="740"/>
      <c r="C46" s="741"/>
      <c r="D46" s="741"/>
      <c r="E46" s="864" t="s">
        <v>2506</v>
      </c>
      <c r="F46" s="864"/>
      <c r="G46" s="864"/>
      <c r="H46" s="864"/>
      <c r="I46" s="864"/>
      <c r="J46" s="864"/>
      <c r="K46" s="668"/>
      <c r="L46" s="668"/>
      <c r="AX46" s="569"/>
      <c r="AY46" s="569"/>
      <c r="AZ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c r="DJ46" s="569"/>
      <c r="DK46" s="569"/>
      <c r="DL46" s="569"/>
      <c r="DM46" s="569"/>
      <c r="DN46" s="569"/>
      <c r="DO46" s="569"/>
      <c r="DP46" s="569"/>
      <c r="DQ46" s="569"/>
      <c r="DR46" s="569"/>
      <c r="DS46" s="569"/>
      <c r="DT46" s="569"/>
      <c r="DU46" s="569"/>
      <c r="DV46" s="569"/>
      <c r="DW46" s="569"/>
      <c r="DX46" s="569"/>
    </row>
    <row r="47" spans="2:128">
      <c r="B47" s="774"/>
      <c r="C47" s="865"/>
      <c r="D47" s="865"/>
      <c r="E47" s="883" t="s">
        <v>2507</v>
      </c>
      <c r="F47" s="883"/>
      <c r="G47" s="883"/>
      <c r="H47" s="883"/>
      <c r="I47" s="883"/>
      <c r="J47" s="883"/>
      <c r="K47" s="668"/>
      <c r="L47" s="668"/>
      <c r="AX47" s="569"/>
      <c r="AY47" s="569"/>
      <c r="AZ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69"/>
      <c r="DX47" s="569"/>
    </row>
    <row r="48" spans="2:128" ht="18.75" customHeight="1">
      <c r="B48" s="740" t="s">
        <v>1041</v>
      </c>
      <c r="C48" s="858" t="s">
        <v>104</v>
      </c>
      <c r="D48" s="667" t="s">
        <v>1035</v>
      </c>
      <c r="E48" s="667"/>
      <c r="F48" s="667"/>
      <c r="G48" s="667"/>
      <c r="H48" s="667" t="s">
        <v>1058</v>
      </c>
      <c r="I48" s="667"/>
      <c r="J48" s="667"/>
      <c r="K48" s="667"/>
      <c r="L48" s="667"/>
      <c r="M48" s="667"/>
      <c r="N48" s="667"/>
      <c r="O48" s="735" t="s">
        <v>1963</v>
      </c>
      <c r="P48" s="736"/>
      <c r="Q48" s="736"/>
      <c r="R48" s="736"/>
      <c r="S48" s="736"/>
      <c r="T48" s="736"/>
      <c r="U48" s="736"/>
      <c r="V48" s="737"/>
      <c r="W48" s="738" t="s">
        <v>1131</v>
      </c>
      <c r="X48" s="738"/>
      <c r="Y48" s="738" t="s">
        <v>1132</v>
      </c>
      <c r="Z48" s="738"/>
      <c r="AA48" s="738" t="s">
        <v>1134</v>
      </c>
      <c r="AB48" s="738"/>
      <c r="AX48" s="569"/>
      <c r="AY48" s="569"/>
      <c r="AZ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569"/>
      <c r="DV48" s="569"/>
      <c r="DW48" s="569"/>
      <c r="DX48" s="569"/>
    </row>
    <row r="49" spans="2:128" ht="18.75" customHeight="1">
      <c r="B49" s="740"/>
      <c r="C49" s="858"/>
      <c r="D49" s="857" t="s">
        <v>410</v>
      </c>
      <c r="E49" s="857"/>
      <c r="F49" s="857"/>
      <c r="G49" s="857"/>
      <c r="H49" s="379">
        <v>1</v>
      </c>
      <c r="I49" s="571"/>
      <c r="J49" s="571"/>
      <c r="K49" s="597"/>
      <c r="L49" s="570"/>
      <c r="M49" s="879"/>
      <c r="N49" s="879"/>
      <c r="O49" s="876"/>
      <c r="P49" s="876"/>
      <c r="Q49" s="876"/>
      <c r="R49" s="876"/>
      <c r="S49" s="877" t="str">
        <f>+IF(O49="","",TEXT(EDATE(O49,60)-1,"yyyy/mm/dd"))</f>
        <v/>
      </c>
      <c r="T49" s="877"/>
      <c r="U49" s="877"/>
      <c r="V49" s="877"/>
      <c r="W49" s="719" t="str">
        <f>+IF(COUNTA(I49:N49)=0,"OK",IF(COUNTA(I49:N49)&gt;0,
IF(I49="大",IF(OR(I49="",J49="",K49="",M49=""),"入力漏れ",IF(L49&lt;&gt;"","入力誤り","OK")),
IF(I49="知",IF(OR(I49="",J49="",K49="",L49="",M49=""),"入力漏れ","OK"),"入力漏れ")),"OK"))</f>
        <v>OK</v>
      </c>
      <c r="X49" s="719"/>
      <c r="Y49" s="719" t="str">
        <f t="shared" ref="Y49:Y54" si="3">+IF(O49="",IF(S49&lt;&gt;"","入力漏れ","OK"),IF(ISNUMBER(O49)=FALSE,"日付入力誤り","OK"))</f>
        <v>OK</v>
      </c>
      <c r="Z49" s="719"/>
      <c r="AA49" s="683" t="str">
        <f>+IF(I49="大",IF(COUNTA(I49,J49,K49,M49,O49,S49)=6,"OK","入力漏れ"),IF(I49="知",IF(COUNTA(I49:V49)=7,"OK","入力漏れ"),IF(I49="",IF(OR(W49&lt;&gt;"OK",Y49&lt;&gt;"OK",COUNTA(J49,K49,L49,M49,O49)&gt;0),"入力漏れ","OK"))))</f>
        <v>OK</v>
      </c>
      <c r="AB49" s="683"/>
      <c r="AX49" s="569"/>
      <c r="AY49" s="569"/>
      <c r="AZ49" s="569"/>
      <c r="BI49" s="569"/>
      <c r="BJ49" s="569"/>
      <c r="BK49" s="569">
        <f>+COUNTA(I49,J49,K49,L49,M49,O49)</f>
        <v>0</v>
      </c>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c r="DJ49" s="569"/>
      <c r="DK49" s="569"/>
      <c r="DL49" s="569"/>
      <c r="DM49" s="569"/>
      <c r="DN49" s="569"/>
      <c r="DO49" s="569"/>
      <c r="DP49" s="569"/>
      <c r="DQ49" s="569"/>
      <c r="DR49" s="569"/>
      <c r="DS49" s="569"/>
      <c r="DT49" s="569"/>
      <c r="DU49" s="569"/>
      <c r="DV49" s="569"/>
      <c r="DW49" s="569"/>
      <c r="DX49" s="569"/>
    </row>
    <row r="50" spans="2:128" ht="18.75" customHeight="1">
      <c r="B50" s="740"/>
      <c r="C50" s="858"/>
      <c r="D50" s="857" t="s">
        <v>1036</v>
      </c>
      <c r="E50" s="857"/>
      <c r="F50" s="857"/>
      <c r="G50" s="857"/>
      <c r="H50" s="379">
        <v>2</v>
      </c>
      <c r="I50" s="373"/>
      <c r="J50" s="855"/>
      <c r="K50" s="856"/>
      <c r="L50" s="373"/>
      <c r="M50" s="879"/>
      <c r="N50" s="879"/>
      <c r="O50" s="876"/>
      <c r="P50" s="876"/>
      <c r="Q50" s="876"/>
      <c r="R50" s="876"/>
      <c r="S50" s="873" t="str">
        <f t="shared" ref="S50:S54" si="4">+IF(O50="","",TEXT(EDATE(O50,60)-1,"yyyy/mm/dd"))</f>
        <v/>
      </c>
      <c r="T50" s="874"/>
      <c r="U50" s="874"/>
      <c r="V50" s="875"/>
      <c r="W50" s="719" t="str">
        <f>+IF(COUNTA(I50:N50)&gt;0,IF(OR(J50="",M50=""),"入力漏れ","OK"),"OK")</f>
        <v>OK</v>
      </c>
      <c r="X50" s="719"/>
      <c r="Y50" s="719" t="str">
        <f t="shared" si="3"/>
        <v>OK</v>
      </c>
      <c r="Z50" s="719"/>
      <c r="AA50" s="683" t="str">
        <f>+IF(AND(OR(COUNTA(J50,M50,O50)=3,COUNTA(J50,M50,O50)=0),W50="OK",Y50="OK"),"OK","入力漏れ")</f>
        <v>OK</v>
      </c>
      <c r="AB50" s="683"/>
      <c r="AX50" s="569"/>
      <c r="AY50" s="569"/>
      <c r="AZ50" s="569"/>
      <c r="BI50" s="569"/>
      <c r="BJ50" s="569"/>
      <c r="BK50" s="569">
        <f>+COUNTA(J50,M50,O50)</f>
        <v>0</v>
      </c>
      <c r="BL50" s="569"/>
      <c r="BM50" s="569"/>
      <c r="BN50" s="569"/>
      <c r="BO50" s="569"/>
      <c r="BP50" s="569"/>
      <c r="BQ50" s="569"/>
      <c r="BR50" s="569"/>
      <c r="BS50" s="569"/>
      <c r="BT50" s="569"/>
      <c r="BU50" s="569"/>
      <c r="BV50" s="569"/>
      <c r="BW50" s="569"/>
      <c r="BX50" s="569"/>
      <c r="BY50" s="569"/>
      <c r="BZ50" s="569"/>
      <c r="CA50" s="569"/>
      <c r="CB50" s="569"/>
      <c r="CC50" s="569"/>
      <c r="CD50" s="569"/>
      <c r="CE50" s="569"/>
      <c r="CF50" s="569"/>
      <c r="CG50" s="569"/>
      <c r="CH50" s="569"/>
      <c r="CI50" s="569"/>
      <c r="CJ50" s="569"/>
      <c r="CK50" s="569"/>
      <c r="CL50" s="569"/>
      <c r="CM50" s="569"/>
      <c r="CN50" s="569"/>
      <c r="CO50" s="569"/>
      <c r="CP50" s="569"/>
      <c r="CQ50" s="569"/>
      <c r="CR50" s="569"/>
      <c r="CS50" s="569"/>
      <c r="CT50" s="569"/>
      <c r="CU50" s="569"/>
      <c r="CV50" s="569"/>
      <c r="CW50" s="569"/>
      <c r="CX50" s="569"/>
      <c r="CY50" s="569"/>
      <c r="CZ50" s="569"/>
      <c r="DA50" s="569"/>
      <c r="DB50" s="569"/>
      <c r="DC50" s="569"/>
      <c r="DD50" s="569"/>
      <c r="DE50" s="569"/>
      <c r="DF50" s="569"/>
      <c r="DG50" s="569"/>
      <c r="DH50" s="569"/>
      <c r="DI50" s="569"/>
      <c r="DJ50" s="569"/>
      <c r="DK50" s="569"/>
      <c r="DL50" s="569"/>
      <c r="DM50" s="569"/>
      <c r="DN50" s="569"/>
      <c r="DO50" s="569"/>
      <c r="DP50" s="569"/>
      <c r="DQ50" s="569"/>
      <c r="DR50" s="569"/>
      <c r="DS50" s="569"/>
      <c r="DT50" s="569"/>
      <c r="DU50" s="569"/>
      <c r="DV50" s="569"/>
      <c r="DW50" s="569"/>
      <c r="DX50" s="569"/>
    </row>
    <row r="51" spans="2:128">
      <c r="B51" s="740"/>
      <c r="C51" s="858"/>
      <c r="D51" s="857" t="s">
        <v>1037</v>
      </c>
      <c r="E51" s="857"/>
      <c r="F51" s="857"/>
      <c r="G51" s="857"/>
      <c r="H51" s="379">
        <v>3</v>
      </c>
      <c r="I51" s="373"/>
      <c r="J51" s="608" t="s">
        <v>1968</v>
      </c>
      <c r="K51" s="597"/>
      <c r="L51" s="373"/>
      <c r="M51" s="879"/>
      <c r="N51" s="879"/>
      <c r="O51" s="876"/>
      <c r="P51" s="876"/>
      <c r="Q51" s="876"/>
      <c r="R51" s="876"/>
      <c r="S51" s="873" t="str">
        <f t="shared" si="4"/>
        <v/>
      </c>
      <c r="T51" s="874"/>
      <c r="U51" s="874"/>
      <c r="V51" s="875"/>
      <c r="W51" s="719" t="str">
        <f>+IF(COUNTA(K51,M51)&gt;0,IF(OR(K51="",M51=""),"入力漏れ","OK"),"OK")</f>
        <v>OK</v>
      </c>
      <c r="X51" s="719"/>
      <c r="Y51" s="719" t="str">
        <f t="shared" si="3"/>
        <v>OK</v>
      </c>
      <c r="Z51" s="719"/>
      <c r="AA51" s="683" t="str">
        <f>+IF(AND(OR(COUNTA(K51,M51,O51)=3,COUNTA(K51,M51,O51)=0),W51="OK",Y51="OK"),"OK","入力漏れ")</f>
        <v>OK</v>
      </c>
      <c r="AB51" s="683"/>
      <c r="AX51" s="569"/>
      <c r="AY51" s="569"/>
      <c r="AZ51" s="569"/>
      <c r="BI51" s="569"/>
      <c r="BJ51" s="569"/>
      <c r="BK51" s="569">
        <f>+COUNTA(K51,M51,O51)</f>
        <v>0</v>
      </c>
      <c r="BL51" s="569"/>
      <c r="BM51" s="569"/>
      <c r="BN51" s="569"/>
      <c r="BO51" s="569"/>
      <c r="BP51" s="569"/>
      <c r="BQ51" s="569"/>
      <c r="BR51" s="569"/>
      <c r="BS51" s="569"/>
      <c r="BT51" s="569"/>
      <c r="BU51" s="569"/>
      <c r="BV51" s="569"/>
      <c r="BW51" s="569"/>
      <c r="BX51" s="569"/>
      <c r="BY51" s="569"/>
      <c r="BZ51" s="569"/>
      <c r="CA51" s="569"/>
      <c r="CB51" s="569"/>
      <c r="CC51" s="569"/>
      <c r="CD51" s="569"/>
      <c r="CE51" s="569"/>
      <c r="CF51" s="569"/>
      <c r="CG51" s="569"/>
      <c r="CH51" s="569"/>
      <c r="CI51" s="569"/>
      <c r="CJ51" s="569"/>
      <c r="CK51" s="569"/>
      <c r="CL51" s="569"/>
      <c r="CM51" s="569"/>
      <c r="CN51" s="569"/>
      <c r="CO51" s="569"/>
      <c r="CP51" s="569"/>
      <c r="CQ51" s="569"/>
      <c r="CR51" s="569"/>
      <c r="CS51" s="569"/>
      <c r="CT51" s="569"/>
      <c r="CU51" s="569"/>
      <c r="CV51" s="569"/>
      <c r="CW51" s="569"/>
      <c r="CX51" s="569"/>
      <c r="CY51" s="569"/>
      <c r="CZ51" s="569"/>
      <c r="DA51" s="569"/>
      <c r="DB51" s="569"/>
      <c r="DC51" s="569"/>
      <c r="DD51" s="569"/>
      <c r="DE51" s="569"/>
      <c r="DF51" s="569"/>
      <c r="DG51" s="569"/>
      <c r="DH51" s="569"/>
      <c r="DI51" s="569"/>
      <c r="DJ51" s="569"/>
      <c r="DK51" s="569"/>
      <c r="DL51" s="569"/>
      <c r="DM51" s="569"/>
      <c r="DN51" s="569"/>
      <c r="DO51" s="569"/>
      <c r="DP51" s="569"/>
      <c r="DQ51" s="569"/>
      <c r="DR51" s="569"/>
      <c r="DS51" s="569"/>
      <c r="DT51" s="569"/>
      <c r="DU51" s="569"/>
      <c r="DV51" s="569"/>
      <c r="DW51" s="569"/>
      <c r="DX51" s="569"/>
    </row>
    <row r="52" spans="2:128">
      <c r="B52" s="740"/>
      <c r="C52" s="858"/>
      <c r="D52" s="857" t="s">
        <v>1038</v>
      </c>
      <c r="E52" s="857"/>
      <c r="F52" s="857"/>
      <c r="G52" s="857"/>
      <c r="H52" s="379">
        <v>4</v>
      </c>
      <c r="I52" s="373"/>
      <c r="J52" s="608" t="s">
        <v>1969</v>
      </c>
      <c r="K52" s="597"/>
      <c r="L52" s="373"/>
      <c r="M52" s="879"/>
      <c r="N52" s="879"/>
      <c r="O52" s="876"/>
      <c r="P52" s="876"/>
      <c r="Q52" s="876"/>
      <c r="R52" s="876"/>
      <c r="S52" s="873" t="str">
        <f t="shared" si="4"/>
        <v/>
      </c>
      <c r="T52" s="874"/>
      <c r="U52" s="874"/>
      <c r="V52" s="875"/>
      <c r="W52" s="719" t="str">
        <f>+IF(COUNTA(K52,M52)&gt;0,IF(OR(K52="",M52=""),"入力漏れ","OK"),"OK")</f>
        <v>OK</v>
      </c>
      <c r="X52" s="719"/>
      <c r="Y52" s="719" t="str">
        <f t="shared" si="3"/>
        <v>OK</v>
      </c>
      <c r="Z52" s="719"/>
      <c r="AA52" s="683" t="str">
        <f>+IF(AND(OR(COUNTA(K52,M52,O52)=3,COUNTA(K52,M52,O52)=0),W52="OK",Y52="OK"),"OK","入力漏れ")</f>
        <v>OK</v>
      </c>
      <c r="AB52" s="683"/>
      <c r="AX52" s="569"/>
      <c r="AY52" s="569"/>
      <c r="AZ52" s="569"/>
      <c r="BI52" s="569"/>
      <c r="BJ52" s="569"/>
      <c r="BK52" s="569">
        <f>+COUNTA(K52,M52,O52)</f>
        <v>0</v>
      </c>
      <c r="BL52" s="569"/>
      <c r="BM52" s="569"/>
      <c r="BN52" s="569"/>
      <c r="BO52" s="569"/>
      <c r="BP52" s="569"/>
      <c r="BQ52" s="569"/>
      <c r="BR52" s="569"/>
      <c r="BS52" s="569"/>
      <c r="BT52" s="569"/>
      <c r="BU52" s="569"/>
      <c r="BV52" s="569"/>
      <c r="BW52" s="569"/>
      <c r="BX52" s="569"/>
      <c r="BY52" s="569"/>
      <c r="BZ52" s="569"/>
      <c r="CA52" s="569"/>
      <c r="CB52" s="569"/>
      <c r="CC52" s="569"/>
      <c r="CD52" s="569"/>
      <c r="CE52" s="569"/>
      <c r="CF52" s="569"/>
      <c r="CG52" s="569"/>
      <c r="CH52" s="569"/>
      <c r="CI52" s="569"/>
      <c r="CJ52" s="569"/>
      <c r="CK52" s="569"/>
      <c r="CL52" s="569"/>
      <c r="CM52" s="569"/>
      <c r="CN52" s="569"/>
      <c r="CO52" s="569"/>
      <c r="CP52" s="569"/>
      <c r="CQ52" s="569"/>
      <c r="CR52" s="569"/>
      <c r="CS52" s="569"/>
      <c r="CT52" s="569"/>
      <c r="CU52" s="569"/>
      <c r="CV52" s="569"/>
      <c r="CW52" s="569"/>
      <c r="CX52" s="569"/>
      <c r="CY52" s="569"/>
      <c r="CZ52" s="569"/>
      <c r="DA52" s="569"/>
      <c r="DB52" s="569"/>
      <c r="DC52" s="569"/>
      <c r="DD52" s="569"/>
      <c r="DE52" s="569"/>
      <c r="DF52" s="569"/>
      <c r="DG52" s="569"/>
      <c r="DH52" s="569"/>
      <c r="DI52" s="569"/>
      <c r="DJ52" s="569"/>
      <c r="DK52" s="569"/>
      <c r="DL52" s="569"/>
      <c r="DM52" s="569"/>
      <c r="DN52" s="569"/>
      <c r="DO52" s="569"/>
      <c r="DP52" s="569"/>
      <c r="DQ52" s="569"/>
      <c r="DR52" s="569"/>
      <c r="DS52" s="569"/>
      <c r="DT52" s="569"/>
      <c r="DU52" s="569"/>
      <c r="DV52" s="569"/>
      <c r="DW52" s="569"/>
      <c r="DX52" s="569"/>
    </row>
    <row r="53" spans="2:128">
      <c r="B53" s="740"/>
      <c r="C53" s="858"/>
      <c r="D53" s="857" t="s">
        <v>1039</v>
      </c>
      <c r="E53" s="857"/>
      <c r="F53" s="857"/>
      <c r="G53" s="857"/>
      <c r="H53" s="379">
        <v>5</v>
      </c>
      <c r="I53" s="373"/>
      <c r="J53" s="608" t="s">
        <v>1970</v>
      </c>
      <c r="K53" s="597"/>
      <c r="L53" s="373"/>
      <c r="M53" s="879"/>
      <c r="N53" s="879"/>
      <c r="O53" s="876"/>
      <c r="P53" s="876"/>
      <c r="Q53" s="876"/>
      <c r="R53" s="876"/>
      <c r="S53" s="873" t="str">
        <f t="shared" si="4"/>
        <v/>
      </c>
      <c r="T53" s="874"/>
      <c r="U53" s="874"/>
      <c r="V53" s="875"/>
      <c r="W53" s="719" t="str">
        <f>+IF(COUNTA(K53,M53)&gt;0,IF(OR(K53="",M53=""),"入力漏れ","OK"),"OK")</f>
        <v>OK</v>
      </c>
      <c r="X53" s="719"/>
      <c r="Y53" s="719" t="str">
        <f t="shared" si="3"/>
        <v>OK</v>
      </c>
      <c r="Z53" s="719"/>
      <c r="AA53" s="683" t="str">
        <f>+IF(AND(OR(COUNTA(K53,M53,O53)=3,COUNTA(K53,M53,O53)=0),W53="OK",Y53="OK"),"OK","入力漏れ")</f>
        <v>OK</v>
      </c>
      <c r="AB53" s="683"/>
      <c r="BK53" s="569">
        <f>+COUNTA(K53,M53,O53)</f>
        <v>0</v>
      </c>
    </row>
    <row r="54" spans="2:128" ht="19.5">
      <c r="B54" s="740"/>
      <c r="C54" s="858"/>
      <c r="D54" s="857" t="s">
        <v>1040</v>
      </c>
      <c r="E54" s="857"/>
      <c r="F54" s="857"/>
      <c r="G54" s="857"/>
      <c r="H54" s="379">
        <v>6</v>
      </c>
      <c r="I54" s="571"/>
      <c r="J54" s="886"/>
      <c r="K54" s="887"/>
      <c r="L54" s="609"/>
      <c r="M54" s="879"/>
      <c r="N54" s="879"/>
      <c r="O54" s="876"/>
      <c r="P54" s="876"/>
      <c r="Q54" s="876"/>
      <c r="R54" s="876"/>
      <c r="S54" s="873" t="str">
        <f t="shared" si="4"/>
        <v/>
      </c>
      <c r="T54" s="874"/>
      <c r="U54" s="874"/>
      <c r="V54" s="875"/>
      <c r="W54" s="719" t="str">
        <f>+IF(COUNTA(I54,J54,M54)&gt;0,IF(OR(I54="",J54="",M54=""),"入力漏れ","OK"),"OK")</f>
        <v>OK</v>
      </c>
      <c r="X54" s="719"/>
      <c r="Y54" s="719" t="str">
        <f t="shared" si="3"/>
        <v>OK</v>
      </c>
      <c r="Z54" s="719"/>
      <c r="AA54" s="683" t="str">
        <f>+IF(AND(OR(COUNTA(I54,J54,M54,O54)=4,COUNTA(I54,J54,M54,O54)=0),W54="OK",Y54="OK"),"OK","入力漏れ")</f>
        <v>OK</v>
      </c>
      <c r="AB54" s="683"/>
      <c r="BK54" s="569">
        <f>+COUNTA(I54,J54,M54,O54)</f>
        <v>0</v>
      </c>
    </row>
    <row r="55" spans="2:128" ht="22.5">
      <c r="B55" s="375" t="s">
        <v>1059</v>
      </c>
      <c r="C55" s="759" t="s">
        <v>1060</v>
      </c>
      <c r="D55" s="759"/>
      <c r="E55" s="759"/>
      <c r="F55" s="871"/>
      <c r="G55" s="871"/>
      <c r="H55" s="871"/>
      <c r="I55" s="872"/>
      <c r="J55" s="872"/>
      <c r="K55" s="872"/>
      <c r="L55" s="872"/>
      <c r="M55" s="878" t="str">
        <f ca="1">+IF(AND(COUNTIF(I70:I72,"&lt;&gt;")+COUNTIF(I74:I83,"&lt;&gt;")&gt;0,I55=""),"入力漏れ",IF(AND(I55&lt;&gt;"",I55&lt;EDATE(TODAY(),-24)),"入力誤り","OK"))</f>
        <v>OK</v>
      </c>
      <c r="N55" s="878"/>
      <c r="O55" s="878"/>
      <c r="P55" s="878"/>
      <c r="Q55" s="878"/>
      <c r="S55" s="627"/>
      <c r="T55" s="627"/>
      <c r="U55" s="627"/>
      <c r="V55" s="627"/>
    </row>
    <row r="56" spans="2:128" ht="18.75" customHeight="1">
      <c r="B56" s="774" t="s">
        <v>1068</v>
      </c>
      <c r="C56" s="675" t="s">
        <v>1062</v>
      </c>
      <c r="D56" s="880"/>
      <c r="E56" s="676"/>
      <c r="F56" s="682" t="s">
        <v>107</v>
      </c>
      <c r="G56" s="683"/>
      <c r="H56" s="683"/>
      <c r="I56" s="684" t="s">
        <v>1063</v>
      </c>
      <c r="J56" s="684"/>
      <c r="K56" s="684"/>
      <c r="L56" s="684"/>
      <c r="M56" s="684"/>
      <c r="N56" s="684"/>
      <c r="O56" s="684"/>
      <c r="P56" s="684"/>
      <c r="Q56" s="684"/>
      <c r="R56" s="684"/>
      <c r="S56" s="684"/>
      <c r="T56" s="684"/>
      <c r="U56" s="684"/>
      <c r="V56" s="684"/>
    </row>
    <row r="57" spans="2:128">
      <c r="B57" s="866"/>
      <c r="C57" s="677"/>
      <c r="D57" s="881"/>
      <c r="E57" s="678"/>
      <c r="F57" s="682"/>
      <c r="G57" s="683"/>
      <c r="H57" s="683"/>
      <c r="I57" s="380" t="s">
        <v>111</v>
      </c>
      <c r="J57" s="380" t="s">
        <v>112</v>
      </c>
      <c r="K57" s="380" t="s">
        <v>113</v>
      </c>
      <c r="L57" s="380" t="s">
        <v>114</v>
      </c>
      <c r="M57" s="380" t="s">
        <v>115</v>
      </c>
      <c r="N57" s="380" t="s">
        <v>116</v>
      </c>
      <c r="O57" s="380" t="s">
        <v>117</v>
      </c>
      <c r="P57" s="380" t="s">
        <v>118</v>
      </c>
      <c r="Q57" s="380" t="s">
        <v>119</v>
      </c>
      <c r="R57" s="380" t="s">
        <v>120</v>
      </c>
      <c r="S57" s="380" t="s">
        <v>121</v>
      </c>
      <c r="T57" s="380" t="s">
        <v>122</v>
      </c>
      <c r="U57" s="380" t="s">
        <v>123</v>
      </c>
      <c r="V57" s="380" t="s">
        <v>124</v>
      </c>
    </row>
    <row r="58" spans="2:128">
      <c r="B58" s="866"/>
      <c r="C58" s="677"/>
      <c r="D58" s="881"/>
      <c r="E58" s="678"/>
      <c r="F58" s="685" t="s">
        <v>230</v>
      </c>
      <c r="G58" s="666"/>
      <c r="H58" s="666"/>
      <c r="I58" s="570"/>
      <c r="J58" s="570"/>
      <c r="K58" s="570"/>
      <c r="L58" s="570"/>
      <c r="M58" s="570"/>
      <c r="N58" s="570"/>
      <c r="O58" s="570"/>
      <c r="P58" s="570"/>
      <c r="Q58" s="570"/>
      <c r="R58" s="570"/>
      <c r="S58" s="570"/>
      <c r="T58" s="570"/>
      <c r="U58" s="570"/>
      <c r="V58" s="570"/>
    </row>
    <row r="59" spans="2:128">
      <c r="B59" s="866"/>
      <c r="C59" s="677"/>
      <c r="D59" s="881"/>
      <c r="E59" s="678"/>
      <c r="F59" s="685" t="s">
        <v>243</v>
      </c>
      <c r="G59" s="666"/>
      <c r="H59" s="666"/>
      <c r="I59" s="570"/>
      <c r="J59" s="570"/>
      <c r="K59" s="570"/>
      <c r="L59" s="570"/>
      <c r="M59" s="570"/>
      <c r="N59" s="570"/>
      <c r="O59" s="570"/>
      <c r="P59" s="570"/>
      <c r="Q59" s="570"/>
      <c r="R59" s="570"/>
      <c r="S59" s="570"/>
      <c r="T59" s="570"/>
      <c r="U59" s="570"/>
      <c r="V59" s="570"/>
    </row>
    <row r="60" spans="2:128">
      <c r="B60" s="866"/>
      <c r="C60" s="677"/>
      <c r="D60" s="881"/>
      <c r="E60" s="678"/>
      <c r="F60" s="685" t="s">
        <v>237</v>
      </c>
      <c r="G60" s="666"/>
      <c r="H60" s="666"/>
      <c r="I60" s="570"/>
      <c r="J60" s="570"/>
      <c r="K60" s="570"/>
      <c r="L60" s="570"/>
      <c r="M60" s="570"/>
      <c r="N60" s="570"/>
      <c r="O60" s="570"/>
      <c r="P60" s="570"/>
      <c r="Q60" s="570"/>
      <c r="R60" s="570"/>
      <c r="S60" s="570"/>
      <c r="T60" s="570"/>
      <c r="U60" s="570"/>
      <c r="V60" s="570"/>
    </row>
    <row r="61" spans="2:128">
      <c r="B61" s="866"/>
      <c r="C61" s="677"/>
      <c r="D61" s="881"/>
      <c r="E61" s="678"/>
      <c r="F61" s="685" t="s">
        <v>173</v>
      </c>
      <c r="G61" s="666"/>
      <c r="H61" s="666"/>
      <c r="I61" s="570"/>
      <c r="J61" s="570"/>
      <c r="K61" s="570"/>
      <c r="L61" s="570"/>
      <c r="M61" s="570"/>
      <c r="N61" s="570"/>
      <c r="O61" s="570"/>
      <c r="P61" s="570"/>
      <c r="Q61" s="570"/>
      <c r="R61" s="570"/>
      <c r="S61" s="570"/>
      <c r="T61" s="570"/>
      <c r="U61" s="570"/>
      <c r="V61" s="570"/>
    </row>
    <row r="62" spans="2:128">
      <c r="B62" s="866"/>
      <c r="C62" s="677"/>
      <c r="D62" s="881"/>
      <c r="E62" s="678"/>
      <c r="F62" s="689" t="s">
        <v>1064</v>
      </c>
      <c r="G62" s="690"/>
      <c r="H62" s="690"/>
      <c r="I62" s="611"/>
      <c r="J62" s="611"/>
      <c r="K62" s="611"/>
      <c r="L62" s="611"/>
      <c r="M62" s="611"/>
      <c r="N62" s="611"/>
      <c r="O62" s="611"/>
      <c r="P62" s="611"/>
      <c r="Q62" s="611"/>
      <c r="R62" s="611"/>
      <c r="S62" s="611"/>
      <c r="T62" s="611"/>
      <c r="U62" s="611"/>
      <c r="V62" s="611"/>
    </row>
    <row r="63" spans="2:128">
      <c r="B63" s="866"/>
      <c r="C63" s="677"/>
      <c r="D63" s="881"/>
      <c r="E63" s="678"/>
      <c r="F63" s="682" t="s">
        <v>107</v>
      </c>
      <c r="G63" s="683"/>
      <c r="H63" s="683"/>
      <c r="I63" s="684" t="s">
        <v>1066</v>
      </c>
      <c r="J63" s="684"/>
      <c r="K63" s="684"/>
      <c r="L63" s="684"/>
      <c r="M63" s="684"/>
      <c r="N63" s="684"/>
      <c r="O63" s="684"/>
      <c r="P63" s="684"/>
      <c r="Q63" s="684"/>
      <c r="R63" s="684"/>
      <c r="S63" s="366"/>
      <c r="T63" s="366"/>
      <c r="U63" s="366"/>
      <c r="V63" s="374"/>
    </row>
    <row r="64" spans="2:128">
      <c r="B64" s="866"/>
      <c r="C64" s="677"/>
      <c r="D64" s="881"/>
      <c r="E64" s="678"/>
      <c r="F64" s="682"/>
      <c r="G64" s="683"/>
      <c r="H64" s="683"/>
      <c r="I64" s="380" t="s">
        <v>150</v>
      </c>
      <c r="J64" s="380" t="s">
        <v>151</v>
      </c>
      <c r="K64" s="380" t="s">
        <v>152</v>
      </c>
      <c r="L64" s="380" t="s">
        <v>153</v>
      </c>
      <c r="M64" s="380" t="s">
        <v>154</v>
      </c>
      <c r="N64" s="380" t="s">
        <v>117</v>
      </c>
      <c r="O64" s="380" t="s">
        <v>155</v>
      </c>
      <c r="P64" s="380" t="s">
        <v>156</v>
      </c>
      <c r="Q64" s="380" t="s">
        <v>157</v>
      </c>
      <c r="R64" s="380" t="s">
        <v>123</v>
      </c>
      <c r="S64" s="366"/>
      <c r="T64" s="686" t="s">
        <v>1135</v>
      </c>
      <c r="U64" s="686"/>
      <c r="V64" s="374"/>
    </row>
    <row r="65" spans="2:68">
      <c r="B65" s="866"/>
      <c r="C65" s="677"/>
      <c r="D65" s="881"/>
      <c r="E65" s="678"/>
      <c r="F65" s="689" t="s">
        <v>1064</v>
      </c>
      <c r="G65" s="690"/>
      <c r="H65" s="690"/>
      <c r="I65" s="611"/>
      <c r="J65" s="611"/>
      <c r="K65" s="611"/>
      <c r="L65" s="611"/>
      <c r="M65" s="611"/>
      <c r="N65" s="611"/>
      <c r="O65" s="611"/>
      <c r="P65" s="611"/>
      <c r="Q65" s="611"/>
      <c r="R65" s="611"/>
      <c r="S65" s="366"/>
      <c r="T65" s="719" t="str">
        <f>+IF(COUNTIF(I58:V62,"○")+COUNTIF(I65:R66,"○")&gt;0,"OK","入力漏れ")</f>
        <v>入力漏れ</v>
      </c>
      <c r="U65" s="719"/>
      <c r="V65" s="374"/>
      <c r="X65" s="397"/>
    </row>
    <row r="66" spans="2:68">
      <c r="B66" s="866"/>
      <c r="C66" s="677"/>
      <c r="D66" s="881"/>
      <c r="E66" s="678"/>
      <c r="F66" s="691" t="s">
        <v>1065</v>
      </c>
      <c r="G66" s="692"/>
      <c r="H66" s="692"/>
      <c r="I66" s="570"/>
      <c r="J66" s="570"/>
      <c r="K66" s="570"/>
      <c r="L66" s="570"/>
      <c r="M66" s="570"/>
      <c r="N66" s="570"/>
      <c r="O66" s="570"/>
      <c r="P66" s="570"/>
      <c r="Q66" s="570"/>
      <c r="R66" s="570"/>
      <c r="S66" s="366"/>
      <c r="T66" s="366"/>
      <c r="U66" s="366"/>
      <c r="V66" s="374"/>
    </row>
    <row r="67" spans="2:68">
      <c r="B67" s="866"/>
      <c r="C67" s="677"/>
      <c r="D67" s="881"/>
      <c r="E67" s="678"/>
      <c r="F67" s="711" t="s">
        <v>1067</v>
      </c>
      <c r="G67" s="712"/>
      <c r="H67" s="712"/>
      <c r="I67" s="712"/>
      <c r="J67" s="712"/>
      <c r="K67" s="712"/>
      <c r="L67" s="712"/>
      <c r="M67" s="712"/>
      <c r="N67" s="712"/>
      <c r="O67" s="712"/>
      <c r="P67" s="712"/>
      <c r="Q67" s="712"/>
      <c r="R67" s="712"/>
      <c r="S67" s="712"/>
      <c r="T67" s="712"/>
      <c r="U67" s="712"/>
      <c r="V67" s="713"/>
    </row>
    <row r="68" spans="2:68">
      <c r="B68" s="775"/>
      <c r="C68" s="679"/>
      <c r="D68" s="882"/>
      <c r="E68" s="680"/>
      <c r="F68" s="714"/>
      <c r="G68" s="715"/>
      <c r="H68" s="715"/>
      <c r="I68" s="715"/>
      <c r="J68" s="715"/>
      <c r="K68" s="715"/>
      <c r="L68" s="715"/>
      <c r="M68" s="715"/>
      <c r="N68" s="715"/>
      <c r="O68" s="715"/>
      <c r="P68" s="715"/>
      <c r="Q68" s="715"/>
      <c r="R68" s="715"/>
      <c r="S68" s="716"/>
      <c r="T68" s="716"/>
      <c r="U68" s="716"/>
      <c r="V68" s="717"/>
    </row>
    <row r="69" spans="2:68" ht="18.75" customHeight="1">
      <c r="B69" s="740" t="s">
        <v>1075</v>
      </c>
      <c r="C69" s="858" t="s">
        <v>1070</v>
      </c>
      <c r="D69" s="667" t="s">
        <v>107</v>
      </c>
      <c r="E69" s="667"/>
      <c r="F69" s="667"/>
      <c r="G69" s="667"/>
      <c r="H69" s="667"/>
      <c r="I69" s="380" t="s">
        <v>137</v>
      </c>
      <c r="J69" s="667" t="s">
        <v>1071</v>
      </c>
      <c r="K69" s="667"/>
      <c r="L69" s="667"/>
      <c r="M69" s="667"/>
      <c r="N69" s="667"/>
      <c r="O69" s="667" t="s">
        <v>140</v>
      </c>
      <c r="P69" s="667"/>
      <c r="Q69" s="686" t="s">
        <v>2501</v>
      </c>
      <c r="R69" s="686"/>
      <c r="S69" s="686" t="s">
        <v>2502</v>
      </c>
      <c r="T69" s="686"/>
      <c r="U69" s="686"/>
      <c r="V69" s="686"/>
      <c r="W69" s="686"/>
      <c r="X69" s="686"/>
    </row>
    <row r="70" spans="2:68" ht="18.75" customHeight="1">
      <c r="B70" s="740"/>
      <c r="C70" s="858"/>
      <c r="D70" s="369">
        <v>1</v>
      </c>
      <c r="E70" s="681" t="s">
        <v>159</v>
      </c>
      <c r="F70" s="681"/>
      <c r="G70" s="681"/>
      <c r="H70" s="681"/>
      <c r="I70" s="612"/>
      <c r="J70" s="688"/>
      <c r="K70" s="688"/>
      <c r="L70" s="688"/>
      <c r="M70" s="688"/>
      <c r="N70" s="612"/>
      <c r="O70" s="671"/>
      <c r="P70" s="671"/>
      <c r="Q70" s="687" t="str">
        <f>+IF(AND(BP70=0,OR(I70="○",I70="既")),"許可漏れ",IF(OR(AND(OR(I70="○",I70="既"),N70&lt;&gt;"○",O70=""),AND(OR(I70="○",I70="既"),N70&lt;&gt;"○",O70&lt;&gt;""),AND(OR(I70="○",I70="既"),N70="○",O70=""),AND(OR(I70="",I70="　"),N70="○",O70=""),AND(OR(I70="",I70="　"),N70&lt;&gt;"○",O70&lt;&gt;""),AND(OR(I70="",I70="　"),N70="○",O70=""),AND(OR(I70="",I70="　"),N70="○",O70&lt;&gt;"")),"入力漏れ","OK"))</f>
        <v>OK</v>
      </c>
      <c r="R70" s="682"/>
      <c r="S70" s="683" t="str">
        <f>+IF(OR(AND(OR(I70="○",I70="既"),COUNTA(N70,O70)&gt;0,COUNTIF(I58:V58,"○")=0),AND(OR(I70="",I70="　"),COUNTA(N70,O70)=0,COUNTIF(I58:V58,"○")&gt;0)),"入力誤り","OK")</f>
        <v>OK</v>
      </c>
      <c r="T70" s="683"/>
      <c r="U70" s="683"/>
      <c r="V70" s="683"/>
      <c r="W70" s="683"/>
      <c r="X70" s="683"/>
      <c r="BO70" s="569">
        <v>1</v>
      </c>
      <c r="BP70" s="569">
        <f>+IF(SUM(E37,I37,J37,R37,AD37,AG37)&gt;0,1,0)</f>
        <v>0</v>
      </c>
    </row>
    <row r="71" spans="2:68" ht="18.75" customHeight="1">
      <c r="B71" s="740"/>
      <c r="C71" s="858"/>
      <c r="D71" s="369">
        <v>2</v>
      </c>
      <c r="E71" s="681" t="s">
        <v>162</v>
      </c>
      <c r="F71" s="681"/>
      <c r="G71" s="681"/>
      <c r="H71" s="681"/>
      <c r="I71" s="612"/>
      <c r="J71" s="688"/>
      <c r="K71" s="688"/>
      <c r="L71" s="688"/>
      <c r="M71" s="688"/>
      <c r="N71" s="612"/>
      <c r="O71" s="671"/>
      <c r="P71" s="671"/>
      <c r="Q71" s="687" t="str">
        <f t="shared" ref="Q71:Q83" si="5">+IF(AND(BP71=0,OR(I71="○",I71="既")),"許可漏れ",IF(OR(AND(OR(I71="○",I71="既"),N71&lt;&gt;"○",O71=""),AND(OR(I71="○",I71="既"),N71&lt;&gt;"○",O71&lt;&gt;""),AND(OR(I71="○",I71="既"),N71="○",O71=""),AND(OR(I71="",I71="　"),N71="○",O71=""),AND(OR(I71="",I71="　"),N71&lt;&gt;"○",O71&lt;&gt;""),AND(OR(I71="",I71="　"),N71="○",O71=""),AND(OR(I71="",I71="　"),N71="○",O71&lt;&gt;"")),"入力漏れ","OK"))</f>
        <v>OK</v>
      </c>
      <c r="R71" s="682"/>
      <c r="S71" s="683" t="str">
        <f t="shared" ref="S71:S73" si="6">+IF(OR(AND(OR(I71="○",I71="既"),COUNTA(N71,O71)&gt;0,COUNTIF(I59:V59,"○")=0),AND(OR(I71="",I71="　"),COUNTA(N71,O71)=0,COUNTIF(I59:V59,"○")&gt;0)),"入力誤り","OK")</f>
        <v>OK</v>
      </c>
      <c r="T71" s="683"/>
      <c r="U71" s="683"/>
      <c r="V71" s="683"/>
      <c r="W71" s="683"/>
      <c r="X71" s="683"/>
      <c r="BO71" s="569">
        <v>2</v>
      </c>
      <c r="BP71" s="569">
        <f>+IF(SUM(E37,I37,J37,R37,AD37,AG37)&gt;0,1,0)</f>
        <v>0</v>
      </c>
    </row>
    <row r="72" spans="2:68" ht="18.75" customHeight="1">
      <c r="B72" s="740"/>
      <c r="C72" s="858"/>
      <c r="D72" s="369">
        <v>3</v>
      </c>
      <c r="E72" s="681" t="s">
        <v>165</v>
      </c>
      <c r="F72" s="681"/>
      <c r="G72" s="681"/>
      <c r="H72" s="681"/>
      <c r="I72" s="659"/>
      <c r="J72" s="688"/>
      <c r="K72" s="688"/>
      <c r="L72" s="688"/>
      <c r="M72" s="688"/>
      <c r="N72" s="612"/>
      <c r="O72" s="671"/>
      <c r="P72" s="671"/>
      <c r="Q72" s="687" t="str">
        <f t="shared" si="5"/>
        <v>OK</v>
      </c>
      <c r="R72" s="682"/>
      <c r="S72" s="683" t="str">
        <f t="shared" si="6"/>
        <v>OK</v>
      </c>
      <c r="T72" s="683"/>
      <c r="U72" s="683"/>
      <c r="V72" s="683"/>
      <c r="W72" s="683"/>
      <c r="X72" s="683"/>
      <c r="BO72" s="569">
        <v>3</v>
      </c>
      <c r="BP72" s="569">
        <f>+IF(SUM(E37,I37,J37,R37,AD37,AG37)&gt;0,1,0)</f>
        <v>0</v>
      </c>
    </row>
    <row r="73" spans="2:68" ht="18.75" customHeight="1">
      <c r="B73" s="740"/>
      <c r="C73" s="858"/>
      <c r="D73" s="369">
        <v>4</v>
      </c>
      <c r="E73" s="681" t="s">
        <v>173</v>
      </c>
      <c r="F73" s="681"/>
      <c r="G73" s="681"/>
      <c r="H73" s="681"/>
      <c r="I73" s="659"/>
      <c r="J73" s="718"/>
      <c r="K73" s="718"/>
      <c r="L73" s="718"/>
      <c r="M73" s="718"/>
      <c r="N73" s="718"/>
      <c r="O73" s="671"/>
      <c r="P73" s="671"/>
      <c r="Q73" s="687" t="str">
        <f>+IF(OR(AND(OR(I73="○",I73="既"),J73="",O73=""),AND(OR(I73="○",I73="既"),J73&lt;&gt;"",O73=""),AND(OR(I73="○",I73="既"),J73="",O73&lt;&gt;""),AND(OR(I73="",I73="　"),J73&lt;&gt;"",O73=""),AND(OR(I73="",I73="　"),J73&lt;&gt;"",O73&lt;&gt;""),AND(OR(I73="",I73="　"),J73="",O73&lt;&gt;"")),"入力漏れ","OK")</f>
        <v>OK</v>
      </c>
      <c r="R73" s="682"/>
      <c r="S73" s="683" t="str">
        <f t="shared" si="6"/>
        <v>OK</v>
      </c>
      <c r="T73" s="683"/>
      <c r="U73" s="683"/>
      <c r="V73" s="683"/>
      <c r="W73" s="683"/>
      <c r="X73" s="683"/>
      <c r="BO73" s="569">
        <v>4</v>
      </c>
      <c r="BP73" s="569"/>
    </row>
    <row r="74" spans="2:68" ht="18.75" customHeight="1">
      <c r="B74" s="740"/>
      <c r="C74" s="858"/>
      <c r="D74" s="369">
        <v>5</v>
      </c>
      <c r="E74" s="681" t="s">
        <v>181</v>
      </c>
      <c r="F74" s="681"/>
      <c r="G74" s="681"/>
      <c r="H74" s="681"/>
      <c r="I74" s="659"/>
      <c r="J74" s="688"/>
      <c r="K74" s="688"/>
      <c r="L74" s="688"/>
      <c r="M74" s="688"/>
      <c r="N74" s="612"/>
      <c r="O74" s="671"/>
      <c r="P74" s="671"/>
      <c r="Q74" s="687" t="str">
        <f t="shared" si="5"/>
        <v>OK</v>
      </c>
      <c r="R74" s="682"/>
      <c r="S74" s="687" t="str">
        <f>+IF(OR(AND(OR(I74="○",I74="既"),COUNTA(N74,O74)&gt;0,COUNTIF(I66:R66,"○")=0),AND(OR(I74="",I74="　"),COUNTA(N74,O74)=0,COUNTIF(I66:R66,"○")&gt;0)),"入力誤り","OK")</f>
        <v>OK</v>
      </c>
      <c r="T74" s="917"/>
      <c r="U74" s="917"/>
      <c r="V74" s="917"/>
      <c r="W74" s="917"/>
      <c r="X74" s="682"/>
      <c r="BO74" s="569">
        <v>5</v>
      </c>
      <c r="BP74" s="569">
        <f>+IF(SUM(E37,I37,J37,R37,AD37,AG37)&gt;0,1,0)</f>
        <v>0</v>
      </c>
    </row>
    <row r="75" spans="2:68" ht="18.75" customHeight="1">
      <c r="B75" s="740"/>
      <c r="C75" s="858"/>
      <c r="D75" s="369">
        <v>6</v>
      </c>
      <c r="E75" s="681" t="s">
        <v>189</v>
      </c>
      <c r="F75" s="681"/>
      <c r="G75" s="681"/>
      <c r="H75" s="681"/>
      <c r="I75" s="659"/>
      <c r="J75" s="688"/>
      <c r="K75" s="688"/>
      <c r="L75" s="688"/>
      <c r="M75" s="688"/>
      <c r="N75" s="612"/>
      <c r="O75" s="671"/>
      <c r="P75" s="671"/>
      <c r="Q75" s="687" t="str">
        <f t="shared" si="5"/>
        <v>OK</v>
      </c>
      <c r="R75" s="682"/>
      <c r="S75" s="683" t="str">
        <f>+IF(COUNTIF(Q75:Q89,"入力漏れ")+COUNTIF(Q75:Q89,"許可漏れ")&gt;0,"入力誤り","OK")</f>
        <v>OK</v>
      </c>
      <c r="T75" s="683"/>
      <c r="U75" s="683"/>
      <c r="V75" s="683"/>
      <c r="W75" s="683"/>
      <c r="X75" s="683"/>
      <c r="BO75" s="569">
        <v>6</v>
      </c>
      <c r="BP75" s="569">
        <f>+IF(SUM(Q37)&gt;0,1,0)</f>
        <v>0</v>
      </c>
    </row>
    <row r="76" spans="2:68" ht="18.75" customHeight="1">
      <c r="B76" s="740"/>
      <c r="C76" s="858"/>
      <c r="D76" s="369">
        <v>7</v>
      </c>
      <c r="E76" s="681" t="s">
        <v>196</v>
      </c>
      <c r="F76" s="681"/>
      <c r="G76" s="681"/>
      <c r="H76" s="681"/>
      <c r="I76" s="659"/>
      <c r="J76" s="688"/>
      <c r="K76" s="688"/>
      <c r="L76" s="688"/>
      <c r="M76" s="688"/>
      <c r="N76" s="612"/>
      <c r="O76" s="671"/>
      <c r="P76" s="671"/>
      <c r="Q76" s="687" t="str">
        <f t="shared" si="5"/>
        <v>OK</v>
      </c>
      <c r="R76" s="682"/>
      <c r="S76" s="683"/>
      <c r="T76" s="683"/>
      <c r="U76" s="683"/>
      <c r="V76" s="683"/>
      <c r="W76" s="683"/>
      <c r="X76" s="683"/>
      <c r="BO76" s="569">
        <v>7</v>
      </c>
      <c r="BP76" s="569">
        <f>+IF(SUM(O37)&gt;0,1,0)</f>
        <v>0</v>
      </c>
    </row>
    <row r="77" spans="2:68" ht="18.75" customHeight="1">
      <c r="B77" s="740"/>
      <c r="C77" s="858"/>
      <c r="D77" s="369">
        <v>8</v>
      </c>
      <c r="E77" s="681" t="s">
        <v>204</v>
      </c>
      <c r="F77" s="681"/>
      <c r="G77" s="681"/>
      <c r="H77" s="681"/>
      <c r="I77" s="659"/>
      <c r="J77" s="688"/>
      <c r="K77" s="688"/>
      <c r="L77" s="688"/>
      <c r="M77" s="688"/>
      <c r="N77" s="612"/>
      <c r="O77" s="671"/>
      <c r="P77" s="671"/>
      <c r="Q77" s="687" t="str">
        <f t="shared" si="5"/>
        <v>OK</v>
      </c>
      <c r="R77" s="682"/>
      <c r="S77" s="683"/>
      <c r="T77" s="683"/>
      <c r="U77" s="683"/>
      <c r="V77" s="683"/>
      <c r="W77" s="683"/>
      <c r="X77" s="683"/>
      <c r="BO77" s="569">
        <v>8</v>
      </c>
      <c r="BP77" s="569">
        <f>+IF(SUM(F37:K37)+SUM(N37:P37)+SUM(S37,T37,V37,W37,AC37,AF37)&gt;0,1,0)</f>
        <v>0</v>
      </c>
    </row>
    <row r="78" spans="2:68" ht="18.75" customHeight="1">
      <c r="B78" s="740"/>
      <c r="C78" s="858"/>
      <c r="D78" s="369">
        <v>9</v>
      </c>
      <c r="E78" s="681" t="s">
        <v>211</v>
      </c>
      <c r="F78" s="681"/>
      <c r="G78" s="681"/>
      <c r="H78" s="681"/>
      <c r="I78" s="659"/>
      <c r="J78" s="688"/>
      <c r="K78" s="688"/>
      <c r="L78" s="688"/>
      <c r="M78" s="688"/>
      <c r="N78" s="612"/>
      <c r="O78" s="671"/>
      <c r="P78" s="671"/>
      <c r="Q78" s="687" t="str">
        <f t="shared" si="5"/>
        <v>OK</v>
      </c>
      <c r="R78" s="682"/>
      <c r="S78" s="683"/>
      <c r="T78" s="683"/>
      <c r="U78" s="683"/>
      <c r="V78" s="683"/>
      <c r="W78" s="683"/>
      <c r="X78" s="683"/>
      <c r="BO78" s="569">
        <v>9</v>
      </c>
      <c r="BP78" s="569">
        <f>+IF(SUM(L37,Z37,AE37)&gt;0,1,0)</f>
        <v>0</v>
      </c>
    </row>
    <row r="79" spans="2:68" ht="18.75" customHeight="1">
      <c r="B79" s="740"/>
      <c r="C79" s="858"/>
      <c r="D79" s="369">
        <v>10</v>
      </c>
      <c r="E79" s="681" t="s">
        <v>219</v>
      </c>
      <c r="F79" s="681"/>
      <c r="G79" s="681"/>
      <c r="H79" s="681"/>
      <c r="I79" s="659"/>
      <c r="J79" s="688"/>
      <c r="K79" s="688"/>
      <c r="L79" s="688"/>
      <c r="M79" s="688"/>
      <c r="N79" s="612"/>
      <c r="O79" s="671"/>
      <c r="P79" s="671"/>
      <c r="Q79" s="687" t="str">
        <f t="shared" si="5"/>
        <v>OK</v>
      </c>
      <c r="R79" s="682"/>
      <c r="S79" s="683"/>
      <c r="T79" s="683"/>
      <c r="U79" s="683"/>
      <c r="V79" s="683"/>
      <c r="W79" s="683"/>
      <c r="X79" s="683"/>
      <c r="BO79" s="569">
        <v>10</v>
      </c>
      <c r="BP79" s="569">
        <f>+IF(SUM(M37,Y37,AB37,AD37,AE37,AF37)&gt;0,1,0)</f>
        <v>0</v>
      </c>
    </row>
    <row r="80" spans="2:68" ht="18.75" customHeight="1">
      <c r="B80" s="740"/>
      <c r="C80" s="858"/>
      <c r="D80" s="369">
        <v>11</v>
      </c>
      <c r="E80" s="681" t="s">
        <v>226</v>
      </c>
      <c r="F80" s="681"/>
      <c r="G80" s="681"/>
      <c r="H80" s="681"/>
      <c r="I80" s="659"/>
      <c r="J80" s="688"/>
      <c r="K80" s="688"/>
      <c r="L80" s="688"/>
      <c r="M80" s="688"/>
      <c r="N80" s="612" t="s">
        <v>1069</v>
      </c>
      <c r="O80" s="671"/>
      <c r="P80" s="671"/>
      <c r="Q80" s="687" t="str">
        <f t="shared" si="5"/>
        <v>OK</v>
      </c>
      <c r="R80" s="682"/>
      <c r="S80" s="683"/>
      <c r="T80" s="683"/>
      <c r="U80" s="683"/>
      <c r="V80" s="683"/>
      <c r="W80" s="683"/>
      <c r="X80" s="683"/>
      <c r="BO80" s="569">
        <v>11</v>
      </c>
      <c r="BP80" s="569">
        <f>+IF(SUM(U37)&gt;0,1,0)</f>
        <v>0</v>
      </c>
    </row>
    <row r="81" spans="2:68">
      <c r="B81" s="740"/>
      <c r="C81" s="858"/>
      <c r="D81" s="369">
        <v>12</v>
      </c>
      <c r="E81" s="681" t="s">
        <v>234</v>
      </c>
      <c r="F81" s="681"/>
      <c r="G81" s="681"/>
      <c r="H81" s="681"/>
      <c r="I81" s="659"/>
      <c r="J81" s="688"/>
      <c r="K81" s="688"/>
      <c r="L81" s="688"/>
      <c r="M81" s="688"/>
      <c r="N81" s="612" t="s">
        <v>1069</v>
      </c>
      <c r="O81" s="671"/>
      <c r="P81" s="671"/>
      <c r="Q81" s="687" t="str">
        <f t="shared" si="5"/>
        <v>OK</v>
      </c>
      <c r="R81" s="682"/>
      <c r="S81" s="683"/>
      <c r="T81" s="683"/>
      <c r="U81" s="683"/>
      <c r="V81" s="683"/>
      <c r="W81" s="683"/>
      <c r="X81" s="683"/>
      <c r="BO81" s="569">
        <v>12</v>
      </c>
      <c r="BP81" s="569">
        <f>+IF(SUM(I37)&gt;0,1,0)</f>
        <v>0</v>
      </c>
    </row>
    <row r="82" spans="2:68">
      <c r="B82" s="740"/>
      <c r="C82" s="858"/>
      <c r="D82" s="369">
        <v>13</v>
      </c>
      <c r="E82" s="681" t="s">
        <v>239</v>
      </c>
      <c r="F82" s="681"/>
      <c r="G82" s="681"/>
      <c r="H82" s="681"/>
      <c r="I82" s="659"/>
      <c r="J82" s="688"/>
      <c r="K82" s="688"/>
      <c r="L82" s="688"/>
      <c r="M82" s="688"/>
      <c r="N82" s="612" t="s">
        <v>1069</v>
      </c>
      <c r="O82" s="671"/>
      <c r="P82" s="671"/>
      <c r="Q82" s="687" t="str">
        <f t="shared" si="5"/>
        <v>OK</v>
      </c>
      <c r="R82" s="682"/>
      <c r="S82" s="683"/>
      <c r="T82" s="683"/>
      <c r="U82" s="683"/>
      <c r="V82" s="683"/>
      <c r="W82" s="683"/>
      <c r="X82" s="683"/>
      <c r="BO82" s="569">
        <v>13</v>
      </c>
      <c r="BP82" s="569">
        <f>+IF(SUM(AA37)&gt;0,1,0)</f>
        <v>0</v>
      </c>
    </row>
    <row r="83" spans="2:68">
      <c r="B83" s="740"/>
      <c r="C83" s="858"/>
      <c r="D83" s="369">
        <v>14</v>
      </c>
      <c r="E83" s="681" t="s">
        <v>246</v>
      </c>
      <c r="F83" s="681"/>
      <c r="G83" s="681"/>
      <c r="H83" s="681"/>
      <c r="I83" s="659"/>
      <c r="J83" s="688"/>
      <c r="K83" s="688"/>
      <c r="L83" s="688"/>
      <c r="M83" s="688"/>
      <c r="N83" s="612"/>
      <c r="O83" s="671"/>
      <c r="P83" s="671"/>
      <c r="Q83" s="687" t="str">
        <f t="shared" si="5"/>
        <v>OK</v>
      </c>
      <c r="R83" s="682"/>
      <c r="S83" s="683"/>
      <c r="T83" s="683"/>
      <c r="U83" s="683"/>
      <c r="V83" s="683"/>
      <c r="W83" s="683"/>
      <c r="X83" s="683"/>
      <c r="BO83" s="569">
        <v>14</v>
      </c>
      <c r="BP83" s="569">
        <f>+IF(SUM(X37,O37)&gt;0,1,0)</f>
        <v>0</v>
      </c>
    </row>
    <row r="84" spans="2:68">
      <c r="B84" s="740"/>
      <c r="C84" s="858"/>
      <c r="D84" s="369">
        <v>15</v>
      </c>
      <c r="E84" s="681" t="s">
        <v>253</v>
      </c>
      <c r="F84" s="681"/>
      <c r="G84" s="681"/>
      <c r="H84" s="681"/>
      <c r="I84" s="659"/>
      <c r="J84" s="670"/>
      <c r="K84" s="670"/>
      <c r="L84" s="670"/>
      <c r="M84" s="670"/>
      <c r="N84" s="670"/>
      <c r="O84" s="671"/>
      <c r="P84" s="671"/>
      <c r="Q84" s="687" t="str">
        <f t="shared" ref="Q84:Q89" si="7">+IF(OR(AND(OR(I84="○",I84="既"),J84="",O84=""),AND(OR(I84="○",I84="既"),J84&lt;&gt;"",O84=""),AND(OR(I84="○",I84="既"),J84="",O84&lt;&gt;""),AND(OR(I84="",I84="　"),J84&lt;&gt;"",O84=""),AND(OR(I84="",I84="　"),J84&lt;&gt;"",O84&lt;&gt;""),AND(OR(I84="",I84="　"),J84="",O84&lt;&gt;"")),"入力漏れ","OK")</f>
        <v>OK</v>
      </c>
      <c r="R84" s="682"/>
      <c r="S84" s="683"/>
      <c r="T84" s="683"/>
      <c r="U84" s="683"/>
      <c r="V84" s="683"/>
      <c r="W84" s="683"/>
      <c r="X84" s="683"/>
      <c r="BO84" s="569">
        <v>15</v>
      </c>
    </row>
    <row r="85" spans="2:68">
      <c r="B85" s="740"/>
      <c r="C85" s="858"/>
      <c r="D85" s="369">
        <v>16</v>
      </c>
      <c r="E85" s="681" t="s">
        <v>259</v>
      </c>
      <c r="F85" s="681"/>
      <c r="G85" s="681"/>
      <c r="H85" s="681"/>
      <c r="I85" s="659"/>
      <c r="J85" s="670"/>
      <c r="K85" s="670"/>
      <c r="L85" s="670"/>
      <c r="M85" s="670"/>
      <c r="N85" s="670"/>
      <c r="O85" s="671"/>
      <c r="P85" s="671"/>
      <c r="Q85" s="687" t="str">
        <f t="shared" si="7"/>
        <v>OK</v>
      </c>
      <c r="R85" s="682"/>
      <c r="S85" s="683"/>
      <c r="T85" s="683"/>
      <c r="U85" s="683"/>
      <c r="V85" s="683"/>
      <c r="W85" s="683"/>
      <c r="X85" s="683"/>
      <c r="BO85" s="569">
        <v>16</v>
      </c>
    </row>
    <row r="86" spans="2:68">
      <c r="B86" s="740"/>
      <c r="C86" s="858"/>
      <c r="D86" s="369">
        <v>17</v>
      </c>
      <c r="E86" s="681" t="s">
        <v>264</v>
      </c>
      <c r="F86" s="681"/>
      <c r="G86" s="681"/>
      <c r="H86" s="681"/>
      <c r="I86" s="659"/>
      <c r="J86" s="670"/>
      <c r="K86" s="670"/>
      <c r="L86" s="670"/>
      <c r="M86" s="670"/>
      <c r="N86" s="670"/>
      <c r="O86" s="671"/>
      <c r="P86" s="671"/>
      <c r="Q86" s="687" t="str">
        <f t="shared" si="7"/>
        <v>OK</v>
      </c>
      <c r="R86" s="682"/>
      <c r="S86" s="683"/>
      <c r="T86" s="683"/>
      <c r="U86" s="683"/>
      <c r="V86" s="683"/>
      <c r="W86" s="683"/>
      <c r="X86" s="683"/>
      <c r="BO86" s="569">
        <v>17</v>
      </c>
    </row>
    <row r="87" spans="2:68">
      <c r="B87" s="740"/>
      <c r="C87" s="858"/>
      <c r="D87" s="369">
        <v>18</v>
      </c>
      <c r="E87" s="681" t="s">
        <v>272</v>
      </c>
      <c r="F87" s="681"/>
      <c r="G87" s="681"/>
      <c r="H87" s="681"/>
      <c r="I87" s="659"/>
      <c r="J87" s="670"/>
      <c r="K87" s="670"/>
      <c r="L87" s="670"/>
      <c r="M87" s="670"/>
      <c r="N87" s="670"/>
      <c r="O87" s="671"/>
      <c r="P87" s="671"/>
      <c r="Q87" s="687" t="str">
        <f t="shared" si="7"/>
        <v>OK</v>
      </c>
      <c r="R87" s="682"/>
      <c r="S87" s="683"/>
      <c r="T87" s="683"/>
      <c r="U87" s="683"/>
      <c r="V87" s="683"/>
      <c r="W87" s="683"/>
      <c r="X87" s="683"/>
      <c r="BO87" s="569">
        <v>18</v>
      </c>
    </row>
    <row r="88" spans="2:68">
      <c r="B88" s="740"/>
      <c r="C88" s="858"/>
      <c r="D88" s="369">
        <v>19</v>
      </c>
      <c r="E88" s="681" t="s">
        <v>276</v>
      </c>
      <c r="F88" s="681"/>
      <c r="G88" s="681"/>
      <c r="H88" s="681"/>
      <c r="I88" s="659"/>
      <c r="J88" s="670"/>
      <c r="K88" s="670"/>
      <c r="L88" s="670"/>
      <c r="M88" s="670"/>
      <c r="N88" s="670"/>
      <c r="O88" s="671"/>
      <c r="P88" s="671"/>
      <c r="Q88" s="687" t="str">
        <f t="shared" si="7"/>
        <v>OK</v>
      </c>
      <c r="R88" s="682"/>
      <c r="S88" s="683"/>
      <c r="T88" s="683"/>
      <c r="U88" s="683"/>
      <c r="V88" s="683"/>
      <c r="W88" s="683"/>
      <c r="X88" s="683"/>
      <c r="BO88" s="569">
        <v>19</v>
      </c>
    </row>
    <row r="89" spans="2:68">
      <c r="B89" s="740"/>
      <c r="C89" s="858"/>
      <c r="D89" s="369">
        <v>20</v>
      </c>
      <c r="E89" s="681" t="s">
        <v>283</v>
      </c>
      <c r="F89" s="681"/>
      <c r="G89" s="681"/>
      <c r="H89" s="681"/>
      <c r="I89" s="659"/>
      <c r="J89" s="670"/>
      <c r="K89" s="670"/>
      <c r="L89" s="670"/>
      <c r="M89" s="670"/>
      <c r="N89" s="670"/>
      <c r="O89" s="671"/>
      <c r="P89" s="671"/>
      <c r="Q89" s="687" t="str">
        <f t="shared" si="7"/>
        <v>OK</v>
      </c>
      <c r="R89" s="682"/>
      <c r="S89" s="683"/>
      <c r="T89" s="683"/>
      <c r="U89" s="683"/>
      <c r="V89" s="683"/>
      <c r="W89" s="683"/>
      <c r="X89" s="683"/>
      <c r="BO89" s="569">
        <v>20</v>
      </c>
    </row>
    <row r="90" spans="2:68">
      <c r="B90" s="740"/>
      <c r="C90" s="858"/>
      <c r="D90" s="366" t="s">
        <v>1072</v>
      </c>
      <c r="E90" s="867" t="s">
        <v>1073</v>
      </c>
      <c r="F90" s="867"/>
      <c r="G90" s="867"/>
      <c r="H90" s="867"/>
      <c r="I90" s="867"/>
      <c r="J90" s="867"/>
      <c r="K90" s="867"/>
      <c r="L90" s="867"/>
      <c r="M90" s="867"/>
      <c r="N90" s="867"/>
      <c r="O90" s="867"/>
      <c r="P90" s="867"/>
      <c r="Q90" s="867"/>
      <c r="R90" s="868"/>
      <c r="T90" s="397"/>
    </row>
    <row r="91" spans="2:68">
      <c r="B91" s="740"/>
      <c r="C91" s="858"/>
      <c r="D91" s="381"/>
      <c r="E91" s="869" t="s">
        <v>1074</v>
      </c>
      <c r="F91" s="869"/>
      <c r="G91" s="869"/>
      <c r="H91" s="869"/>
      <c r="I91" s="869"/>
      <c r="J91" s="869"/>
      <c r="K91" s="869"/>
      <c r="L91" s="869"/>
      <c r="M91" s="869"/>
      <c r="N91" s="869"/>
      <c r="O91" s="869"/>
      <c r="P91" s="869"/>
      <c r="Q91" s="869"/>
      <c r="R91" s="870"/>
    </row>
    <row r="92" spans="2:68" ht="18.75" customHeight="1">
      <c r="B92" s="774" t="s">
        <v>1081</v>
      </c>
      <c r="C92" s="675" t="s">
        <v>1080</v>
      </c>
      <c r="D92" s="676"/>
      <c r="E92" s="673" t="s">
        <v>1076</v>
      </c>
      <c r="F92" s="673"/>
      <c r="G92" s="673"/>
      <c r="H92" s="673"/>
      <c r="I92" s="673"/>
      <c r="J92" s="673"/>
      <c r="K92" s="672"/>
      <c r="L92" s="672"/>
    </row>
    <row r="93" spans="2:68">
      <c r="B93" s="866"/>
      <c r="C93" s="677"/>
      <c r="D93" s="678"/>
      <c r="E93" s="673" t="s">
        <v>1077</v>
      </c>
      <c r="F93" s="673"/>
      <c r="G93" s="673"/>
      <c r="H93" s="673"/>
      <c r="I93" s="673"/>
      <c r="J93" s="673"/>
      <c r="K93" s="672"/>
      <c r="L93" s="672"/>
    </row>
    <row r="94" spans="2:68">
      <c r="B94" s="866"/>
      <c r="C94" s="677"/>
      <c r="D94" s="678"/>
      <c r="E94" s="885" t="s">
        <v>1078</v>
      </c>
      <c r="F94" s="885"/>
      <c r="G94" s="885"/>
      <c r="H94" s="885"/>
      <c r="I94" s="885"/>
      <c r="J94" s="885"/>
      <c r="K94" s="672"/>
      <c r="L94" s="672"/>
    </row>
    <row r="95" spans="2:68">
      <c r="B95" s="775"/>
      <c r="C95" s="679"/>
      <c r="D95" s="680"/>
      <c r="E95" s="673" t="s">
        <v>1079</v>
      </c>
      <c r="F95" s="673"/>
      <c r="G95" s="673"/>
      <c r="H95" s="673"/>
      <c r="I95" s="673"/>
      <c r="J95" s="673"/>
      <c r="K95" s="672"/>
      <c r="L95" s="672"/>
    </row>
    <row r="96" spans="2:68" ht="18.75" customHeight="1">
      <c r="B96" s="774" t="s">
        <v>662</v>
      </c>
      <c r="C96" s="768" t="s">
        <v>1965</v>
      </c>
      <c r="D96" s="674" t="s">
        <v>1085</v>
      </c>
      <c r="E96" s="674"/>
      <c r="F96" s="674"/>
      <c r="G96" s="674"/>
      <c r="H96" s="673" t="s">
        <v>167</v>
      </c>
      <c r="I96" s="673"/>
      <c r="J96" s="671"/>
      <c r="K96" s="671"/>
      <c r="L96" s="673" t="s">
        <v>160</v>
      </c>
      <c r="M96" s="673"/>
      <c r="N96" s="673"/>
      <c r="O96" s="673"/>
      <c r="P96" s="673"/>
      <c r="Q96" s="673"/>
      <c r="R96" s="671"/>
      <c r="S96" s="671"/>
      <c r="T96" s="673" t="s">
        <v>176</v>
      </c>
      <c r="U96" s="673"/>
      <c r="V96" s="673"/>
      <c r="W96" s="673"/>
      <c r="X96" s="673"/>
      <c r="Y96" s="673"/>
      <c r="Z96" s="671"/>
      <c r="AA96" s="671"/>
    </row>
    <row r="97" spans="2:33" ht="18.75" customHeight="1">
      <c r="B97" s="866"/>
      <c r="C97" s="769"/>
      <c r="D97" s="674"/>
      <c r="E97" s="674"/>
      <c r="F97" s="674"/>
      <c r="G97" s="674"/>
      <c r="H97" s="673" t="s">
        <v>174</v>
      </c>
      <c r="I97" s="673"/>
      <c r="J97" s="671"/>
      <c r="K97" s="671"/>
      <c r="L97" s="673" t="s">
        <v>164</v>
      </c>
      <c r="M97" s="673"/>
      <c r="N97" s="673"/>
      <c r="O97" s="673"/>
      <c r="P97" s="673"/>
      <c r="Q97" s="673"/>
      <c r="R97" s="671"/>
      <c r="S97" s="671"/>
      <c r="T97" s="673" t="s">
        <v>184</v>
      </c>
      <c r="U97" s="673"/>
      <c r="V97" s="673"/>
      <c r="W97" s="673"/>
      <c r="X97" s="673"/>
      <c r="Y97" s="673"/>
      <c r="Z97" s="671"/>
      <c r="AA97" s="671"/>
    </row>
    <row r="98" spans="2:33" ht="18.75" customHeight="1">
      <c r="B98" s="866"/>
      <c r="C98" s="769"/>
      <c r="D98" s="674" t="s">
        <v>1086</v>
      </c>
      <c r="E98" s="674"/>
      <c r="F98" s="674"/>
      <c r="G98" s="674"/>
      <c r="H98" s="673" t="s">
        <v>167</v>
      </c>
      <c r="I98" s="673"/>
      <c r="J98" s="671"/>
      <c r="K98" s="671"/>
      <c r="L98" s="673" t="s">
        <v>168</v>
      </c>
      <c r="M98" s="673"/>
      <c r="N98" s="673"/>
      <c r="O98" s="673"/>
      <c r="P98" s="673"/>
      <c r="Q98" s="673"/>
      <c r="R98" s="671"/>
      <c r="S98" s="671"/>
      <c r="T98" s="673" t="s">
        <v>191</v>
      </c>
      <c r="U98" s="673"/>
      <c r="V98" s="673"/>
      <c r="W98" s="673"/>
      <c r="X98" s="673"/>
      <c r="Y98" s="673"/>
      <c r="Z98" s="671"/>
      <c r="AA98" s="671"/>
    </row>
    <row r="99" spans="2:33" ht="18.75" customHeight="1">
      <c r="B99" s="866"/>
      <c r="C99" s="769"/>
      <c r="D99" s="674"/>
      <c r="E99" s="674"/>
      <c r="F99" s="674"/>
      <c r="G99" s="674"/>
      <c r="H99" s="673" t="s">
        <v>174</v>
      </c>
      <c r="I99" s="673"/>
      <c r="J99" s="671"/>
      <c r="K99" s="671"/>
      <c r="L99" s="673" t="s">
        <v>175</v>
      </c>
      <c r="M99" s="673"/>
      <c r="N99" s="673"/>
      <c r="O99" s="673"/>
      <c r="P99" s="673"/>
      <c r="Q99" s="673"/>
      <c r="R99" s="671"/>
      <c r="S99" s="671"/>
      <c r="T99" s="673" t="s">
        <v>199</v>
      </c>
      <c r="U99" s="673"/>
      <c r="V99" s="673"/>
      <c r="W99" s="673"/>
      <c r="X99" s="673"/>
      <c r="Y99" s="673"/>
      <c r="Z99" s="671"/>
      <c r="AA99" s="671"/>
    </row>
    <row r="100" spans="2:33" ht="18.75" customHeight="1">
      <c r="B100" s="866"/>
      <c r="C100" s="769"/>
      <c r="D100" s="674" t="s">
        <v>1087</v>
      </c>
      <c r="E100" s="674"/>
      <c r="F100" s="674"/>
      <c r="G100" s="674"/>
      <c r="H100" s="673" t="s">
        <v>167</v>
      </c>
      <c r="I100" s="673"/>
      <c r="J100" s="671"/>
      <c r="K100" s="671"/>
      <c r="L100" s="673" t="s">
        <v>183</v>
      </c>
      <c r="M100" s="673"/>
      <c r="N100" s="673"/>
      <c r="O100" s="673"/>
      <c r="P100" s="673"/>
      <c r="Q100" s="673"/>
      <c r="R100" s="671"/>
      <c r="S100" s="671"/>
      <c r="T100" s="673" t="s">
        <v>206</v>
      </c>
      <c r="U100" s="673"/>
      <c r="V100" s="673"/>
      <c r="W100" s="673"/>
      <c r="X100" s="673"/>
      <c r="Y100" s="673"/>
      <c r="Z100" s="671"/>
      <c r="AA100" s="671"/>
    </row>
    <row r="101" spans="2:33" ht="18.75" customHeight="1">
      <c r="B101" s="866"/>
      <c r="C101" s="769"/>
      <c r="D101" s="674"/>
      <c r="E101" s="674"/>
      <c r="F101" s="674"/>
      <c r="G101" s="674"/>
      <c r="H101" s="673" t="s">
        <v>174</v>
      </c>
      <c r="I101" s="673"/>
      <c r="J101" s="671"/>
      <c r="K101" s="671"/>
      <c r="L101" s="673" t="s">
        <v>1082</v>
      </c>
      <c r="M101" s="673"/>
      <c r="N101" s="673"/>
      <c r="O101" s="673"/>
      <c r="P101" s="673"/>
      <c r="Q101" s="673"/>
      <c r="R101" s="671"/>
      <c r="S101" s="671"/>
      <c r="T101" s="673" t="s">
        <v>214</v>
      </c>
      <c r="U101" s="673"/>
      <c r="V101" s="673"/>
      <c r="W101" s="673"/>
      <c r="X101" s="673"/>
      <c r="Y101" s="673"/>
      <c r="Z101" s="671"/>
      <c r="AA101" s="671"/>
      <c r="AD101" s="364" t="s">
        <v>2500</v>
      </c>
    </row>
    <row r="102" spans="2:33" ht="18.75" customHeight="1">
      <c r="B102" s="866"/>
      <c r="C102" s="769"/>
      <c r="D102" s="674" t="s">
        <v>1088</v>
      </c>
      <c r="E102" s="674"/>
      <c r="F102" s="674"/>
      <c r="G102" s="674"/>
      <c r="H102" s="673" t="s">
        <v>167</v>
      </c>
      <c r="I102" s="673"/>
      <c r="J102" s="671"/>
      <c r="K102" s="671"/>
      <c r="L102" s="673" t="s">
        <v>198</v>
      </c>
      <c r="M102" s="673"/>
      <c r="N102" s="673"/>
      <c r="O102" s="673"/>
      <c r="P102" s="673"/>
      <c r="Q102" s="673"/>
      <c r="R102" s="671"/>
      <c r="S102" s="671"/>
      <c r="T102" s="673" t="s">
        <v>221</v>
      </c>
      <c r="U102" s="673"/>
      <c r="V102" s="673"/>
      <c r="W102" s="673"/>
      <c r="X102" s="673"/>
      <c r="Y102" s="673"/>
      <c r="Z102" s="671"/>
      <c r="AA102" s="671"/>
      <c r="AE102" s="915">
        <f>+Q42</f>
        <v>0</v>
      </c>
      <c r="AF102" s="916"/>
      <c r="AG102" s="916"/>
    </row>
    <row r="103" spans="2:33" ht="18.75" customHeight="1">
      <c r="B103" s="866"/>
      <c r="C103" s="769"/>
      <c r="D103" s="674"/>
      <c r="E103" s="674"/>
      <c r="F103" s="674"/>
      <c r="G103" s="674"/>
      <c r="H103" s="673" t="s">
        <v>174</v>
      </c>
      <c r="I103" s="673"/>
      <c r="J103" s="671"/>
      <c r="K103" s="671"/>
      <c r="L103" s="673" t="s">
        <v>205</v>
      </c>
      <c r="M103" s="673"/>
      <c r="N103" s="673"/>
      <c r="O103" s="673"/>
      <c r="P103" s="673"/>
      <c r="Q103" s="673"/>
      <c r="R103" s="671"/>
      <c r="S103" s="671"/>
      <c r="T103" s="673" t="s">
        <v>229</v>
      </c>
      <c r="U103" s="673"/>
      <c r="V103" s="673"/>
      <c r="W103" s="673"/>
      <c r="X103" s="673"/>
      <c r="Y103" s="673"/>
      <c r="Z103" s="671"/>
      <c r="AA103" s="671"/>
    </row>
    <row r="104" spans="2:33" ht="18.75" customHeight="1">
      <c r="B104" s="866"/>
      <c r="C104" s="769"/>
      <c r="D104" s="674" t="s">
        <v>1089</v>
      </c>
      <c r="E104" s="674"/>
      <c r="F104" s="674"/>
      <c r="G104" s="674"/>
      <c r="H104" s="673" t="s">
        <v>167</v>
      </c>
      <c r="I104" s="673"/>
      <c r="J104" s="671"/>
      <c r="K104" s="671"/>
      <c r="L104" s="673" t="s">
        <v>213</v>
      </c>
      <c r="M104" s="673"/>
      <c r="N104" s="673"/>
      <c r="O104" s="673"/>
      <c r="P104" s="673"/>
      <c r="Q104" s="673"/>
      <c r="R104" s="671"/>
      <c r="S104" s="671"/>
      <c r="T104" s="673" t="s">
        <v>236</v>
      </c>
      <c r="U104" s="673"/>
      <c r="V104" s="673"/>
      <c r="W104" s="673"/>
      <c r="X104" s="673"/>
      <c r="Y104" s="673"/>
      <c r="Z104" s="671"/>
      <c r="AA104" s="671"/>
      <c r="AC104" s="626">
        <f>+IF(SUM(J96:K97)&gt;$AE$102,1,0)+IF(SUM(J98:K99)&gt;$AE$102,1,0)+IF(SUM(J100:K101)&gt;$AE$102,1,0)+IF(SUM(J102:K103)&gt;$AE$102,1,0)+IF(SUM(J104:K105)&gt;$AE$102,1,0)+IF(SUM(J106:K107)&gt;$AE$102,1,0)+IF(SUM(J108,J111,J112)&gt;$AE$102,1,0)+IF(SUM(J113:K115)&gt;$AE$102,1,0)+IF(SUM(J116:K117)&gt;$AE$102,1,0)+IF(SUM(R98:S99)&gt;$AE$102,1,0)+IF(SUM(R104:S105)&gt;$AE$102,1,0)+IF(SUM(R107:S108)&gt;$AE$102,1,0)+IF(SUM(Z109:AA110)&gt;$AE$102,1,0)+IF(SUM(Z111:AA112)&gt;$AE$102,1,0)+IF(R96&gt;$AE$102,1,0)+IF(R97&gt;$AE$102,1,0)+IF(R100&gt;$AE$102,1,0)+IF(R101&gt;$AE$102,1,0)+IF(R102&gt;$AE$102,1,0)+IF(R103&gt;$AE$102,1,0)+IF(R106&gt;$AE$102,1,0)+IF(R109&gt;$AE$102,1,0)+IF(R116&gt;$AE$102,1,0)+IF(R117&gt;$AE$102,1,0)+IF(Z96&gt;$AE$102,1,0)+IF(Z97&gt;$AE$102,1,0)+IF(Z98&gt;$AE$102,1,0)+IF(Z99&gt;$AE$102,1,0)+IF(Z100&gt;$AE$102,1,0)+IF(Z101&gt;$AE$102,1,0)+IF(Z102&gt;$AE$102,1,0)+IF(Z103&gt;$AE$102,1,0)+IF(Z104&gt;$AE$102,1,0)+IF(Z105&gt;$AE$102,1,0)+IF(Z106&gt;$AE$102,1,0)+IF(Z107&gt;$AE$102,1,0)+IF(Z108&gt;$AE$102,1,0)</f>
        <v>0</v>
      </c>
    </row>
    <row r="105" spans="2:33" ht="18.75" customHeight="1">
      <c r="B105" s="866"/>
      <c r="C105" s="769"/>
      <c r="D105" s="674"/>
      <c r="E105" s="674"/>
      <c r="F105" s="674"/>
      <c r="G105" s="674"/>
      <c r="H105" s="673" t="s">
        <v>174</v>
      </c>
      <c r="I105" s="673"/>
      <c r="J105" s="671"/>
      <c r="K105" s="671"/>
      <c r="L105" s="673" t="s">
        <v>220</v>
      </c>
      <c r="M105" s="673"/>
      <c r="N105" s="673"/>
      <c r="O105" s="673"/>
      <c r="P105" s="673"/>
      <c r="Q105" s="673"/>
      <c r="R105" s="671"/>
      <c r="S105" s="671"/>
      <c r="T105" s="673" t="s">
        <v>242</v>
      </c>
      <c r="U105" s="673"/>
      <c r="V105" s="673"/>
      <c r="W105" s="673"/>
      <c r="X105" s="673"/>
      <c r="Y105" s="673"/>
      <c r="Z105" s="671"/>
      <c r="AA105" s="671"/>
    </row>
    <row r="106" spans="2:33" ht="18.75" customHeight="1">
      <c r="B106" s="866"/>
      <c r="C106" s="769"/>
      <c r="D106" s="674" t="s">
        <v>1090</v>
      </c>
      <c r="E106" s="674"/>
      <c r="F106" s="674"/>
      <c r="G106" s="674"/>
      <c r="H106" s="673" t="s">
        <v>167</v>
      </c>
      <c r="I106" s="673"/>
      <c r="J106" s="671"/>
      <c r="K106" s="671"/>
      <c r="L106" s="673" t="s">
        <v>228</v>
      </c>
      <c r="M106" s="673"/>
      <c r="N106" s="673"/>
      <c r="O106" s="673"/>
      <c r="P106" s="673"/>
      <c r="Q106" s="673"/>
      <c r="R106" s="671"/>
      <c r="S106" s="671"/>
      <c r="T106" s="674" t="s">
        <v>1093</v>
      </c>
      <c r="U106" s="674"/>
      <c r="V106" s="674"/>
      <c r="W106" s="674"/>
      <c r="X106" s="888" t="s">
        <v>1096</v>
      </c>
      <c r="Y106" s="888"/>
      <c r="Z106" s="671"/>
      <c r="AA106" s="671"/>
    </row>
    <row r="107" spans="2:33" ht="18.75" customHeight="1">
      <c r="B107" s="866"/>
      <c r="C107" s="769"/>
      <c r="D107" s="674"/>
      <c r="E107" s="674"/>
      <c r="F107" s="674"/>
      <c r="G107" s="674"/>
      <c r="H107" s="673" t="s">
        <v>174</v>
      </c>
      <c r="I107" s="673"/>
      <c r="J107" s="671"/>
      <c r="K107" s="671"/>
      <c r="L107" s="673" t="s">
        <v>235</v>
      </c>
      <c r="M107" s="673"/>
      <c r="N107" s="673"/>
      <c r="O107" s="673"/>
      <c r="P107" s="673"/>
      <c r="Q107" s="673"/>
      <c r="R107" s="671"/>
      <c r="S107" s="671"/>
      <c r="T107" s="674"/>
      <c r="U107" s="674"/>
      <c r="V107" s="674"/>
      <c r="W107" s="674"/>
      <c r="X107" s="888" t="s">
        <v>257</v>
      </c>
      <c r="Y107" s="888"/>
      <c r="Z107" s="671"/>
      <c r="AA107" s="671"/>
    </row>
    <row r="108" spans="2:33" ht="18.75" customHeight="1">
      <c r="B108" s="866"/>
      <c r="C108" s="769"/>
      <c r="D108" s="674" t="s">
        <v>254</v>
      </c>
      <c r="E108" s="674"/>
      <c r="F108" s="674"/>
      <c r="G108" s="674"/>
      <c r="H108" s="673" t="s">
        <v>167</v>
      </c>
      <c r="I108" s="673"/>
      <c r="J108" s="671"/>
      <c r="K108" s="671"/>
      <c r="L108" s="673" t="s">
        <v>241</v>
      </c>
      <c r="M108" s="673"/>
      <c r="N108" s="673"/>
      <c r="O108" s="673"/>
      <c r="P108" s="673"/>
      <c r="Q108" s="673"/>
      <c r="R108" s="671"/>
      <c r="S108" s="671"/>
      <c r="T108" s="674"/>
      <c r="U108" s="674"/>
      <c r="V108" s="674"/>
      <c r="W108" s="674"/>
      <c r="X108" s="888" t="s">
        <v>262</v>
      </c>
      <c r="Y108" s="888"/>
      <c r="Z108" s="671"/>
      <c r="AA108" s="671"/>
    </row>
    <row r="109" spans="2:33" ht="18.75" customHeight="1">
      <c r="B109" s="866"/>
      <c r="C109" s="769"/>
      <c r="D109" s="674"/>
      <c r="E109" s="674"/>
      <c r="F109" s="674"/>
      <c r="G109" s="674"/>
      <c r="H109" s="673" t="s">
        <v>260</v>
      </c>
      <c r="I109" s="673"/>
      <c r="J109" s="671"/>
      <c r="K109" s="671"/>
      <c r="L109" s="673" t="s">
        <v>247</v>
      </c>
      <c r="M109" s="673"/>
      <c r="N109" s="673"/>
      <c r="O109" s="673"/>
      <c r="P109" s="673"/>
      <c r="Q109" s="673"/>
      <c r="R109" s="671"/>
      <c r="S109" s="671"/>
      <c r="T109" s="674" t="s">
        <v>1094</v>
      </c>
      <c r="U109" s="674"/>
      <c r="V109" s="674"/>
      <c r="W109" s="674"/>
      <c r="X109" s="888" t="s">
        <v>167</v>
      </c>
      <c r="Y109" s="888"/>
      <c r="Z109" s="671"/>
      <c r="AA109" s="671"/>
    </row>
    <row r="110" spans="2:33" ht="18.75" customHeight="1">
      <c r="B110" s="866"/>
      <c r="C110" s="769"/>
      <c r="D110" s="674"/>
      <c r="E110" s="674"/>
      <c r="F110" s="674"/>
      <c r="G110" s="674"/>
      <c r="H110" s="673" t="s">
        <v>265</v>
      </c>
      <c r="I110" s="673"/>
      <c r="J110" s="671"/>
      <c r="K110" s="671"/>
      <c r="L110" s="674" t="s">
        <v>255</v>
      </c>
      <c r="M110" s="674"/>
      <c r="N110" s="674"/>
      <c r="O110" s="674"/>
      <c r="P110" s="673" t="s">
        <v>256</v>
      </c>
      <c r="Q110" s="673"/>
      <c r="R110" s="671"/>
      <c r="S110" s="671"/>
      <c r="T110" s="674"/>
      <c r="U110" s="674"/>
      <c r="V110" s="674"/>
      <c r="W110" s="674"/>
      <c r="X110" s="888" t="s">
        <v>174</v>
      </c>
      <c r="Y110" s="888"/>
      <c r="Z110" s="671"/>
      <c r="AA110" s="671"/>
    </row>
    <row r="111" spans="2:33" ht="18.75" customHeight="1">
      <c r="B111" s="866"/>
      <c r="C111" s="769"/>
      <c r="D111" s="674"/>
      <c r="E111" s="674"/>
      <c r="F111" s="674"/>
      <c r="G111" s="674"/>
      <c r="H111" s="673" t="s">
        <v>174</v>
      </c>
      <c r="I111" s="673"/>
      <c r="J111" s="671"/>
      <c r="K111" s="671"/>
      <c r="L111" s="674"/>
      <c r="M111" s="674"/>
      <c r="N111" s="674"/>
      <c r="O111" s="674"/>
      <c r="P111" s="673" t="s">
        <v>261</v>
      </c>
      <c r="Q111" s="673"/>
      <c r="R111" s="671"/>
      <c r="S111" s="671"/>
      <c r="T111" s="674" t="s">
        <v>1095</v>
      </c>
      <c r="U111" s="674"/>
      <c r="V111" s="674"/>
      <c r="W111" s="674"/>
      <c r="X111" s="888" t="s">
        <v>1083</v>
      </c>
      <c r="Y111" s="888"/>
      <c r="Z111" s="671"/>
      <c r="AA111" s="671"/>
    </row>
    <row r="112" spans="2:33" ht="18.75" customHeight="1">
      <c r="B112" s="866"/>
      <c r="C112" s="769"/>
      <c r="D112" s="674"/>
      <c r="E112" s="674"/>
      <c r="F112" s="674"/>
      <c r="G112" s="674"/>
      <c r="H112" s="673" t="s">
        <v>277</v>
      </c>
      <c r="I112" s="673"/>
      <c r="J112" s="671"/>
      <c r="K112" s="671"/>
      <c r="L112" s="674"/>
      <c r="M112" s="674"/>
      <c r="N112" s="674"/>
      <c r="O112" s="674"/>
      <c r="P112" s="673" t="s">
        <v>266</v>
      </c>
      <c r="Q112" s="673"/>
      <c r="R112" s="671"/>
      <c r="S112" s="671"/>
      <c r="T112" s="674"/>
      <c r="U112" s="674"/>
      <c r="V112" s="674"/>
      <c r="W112" s="674"/>
      <c r="X112" s="888" t="s">
        <v>1084</v>
      </c>
      <c r="Y112" s="888"/>
      <c r="Z112" s="671"/>
      <c r="AA112" s="671"/>
    </row>
    <row r="113" spans="2:27" ht="18.75" customHeight="1">
      <c r="B113" s="866"/>
      <c r="C113" s="769"/>
      <c r="D113" s="674" t="s">
        <v>1091</v>
      </c>
      <c r="E113" s="674"/>
      <c r="F113" s="674"/>
      <c r="G113" s="674"/>
      <c r="H113" s="673" t="s">
        <v>135</v>
      </c>
      <c r="I113" s="673"/>
      <c r="J113" s="671"/>
      <c r="K113" s="671"/>
      <c r="L113" s="674"/>
      <c r="M113" s="674"/>
      <c r="N113" s="674"/>
      <c r="O113" s="674"/>
      <c r="P113" s="673" t="s">
        <v>273</v>
      </c>
      <c r="Q113" s="673"/>
      <c r="R113" s="671"/>
      <c r="S113" s="671"/>
      <c r="T113" s="366"/>
      <c r="U113" s="366"/>
      <c r="V113" s="366"/>
      <c r="W113" s="366"/>
      <c r="X113" s="366"/>
      <c r="Y113" s="366"/>
      <c r="Z113" s="366"/>
      <c r="AA113" s="374"/>
    </row>
    <row r="114" spans="2:27" ht="18.75" customHeight="1">
      <c r="B114" s="866"/>
      <c r="C114" s="769"/>
      <c r="D114" s="674"/>
      <c r="E114" s="674"/>
      <c r="F114" s="674"/>
      <c r="G114" s="674"/>
      <c r="H114" s="673" t="s">
        <v>142</v>
      </c>
      <c r="I114" s="673"/>
      <c r="J114" s="671"/>
      <c r="K114" s="671"/>
      <c r="L114" s="674"/>
      <c r="M114" s="674"/>
      <c r="N114" s="674"/>
      <c r="O114" s="674"/>
      <c r="P114" s="673" t="s">
        <v>278</v>
      </c>
      <c r="Q114" s="673"/>
      <c r="R114" s="671"/>
      <c r="S114" s="671"/>
      <c r="T114" s="366"/>
      <c r="U114" s="686" t="s">
        <v>1135</v>
      </c>
      <c r="V114" s="686"/>
      <c r="W114" s="686"/>
      <c r="X114" s="686"/>
      <c r="Y114" s="686"/>
      <c r="Z114" s="686"/>
      <c r="AA114" s="374"/>
    </row>
    <row r="115" spans="2:27" ht="18.75" customHeight="1">
      <c r="B115" s="866"/>
      <c r="C115" s="769"/>
      <c r="D115" s="674"/>
      <c r="E115" s="674"/>
      <c r="F115" s="674"/>
      <c r="G115" s="674"/>
      <c r="H115" s="673" t="s">
        <v>144</v>
      </c>
      <c r="I115" s="673"/>
      <c r="J115" s="671"/>
      <c r="K115" s="671"/>
      <c r="L115" s="674"/>
      <c r="M115" s="674"/>
      <c r="N115" s="674"/>
      <c r="O115" s="674"/>
      <c r="P115" s="673" t="s">
        <v>62</v>
      </c>
      <c r="Q115" s="673"/>
      <c r="R115" s="671"/>
      <c r="S115" s="671"/>
      <c r="T115" s="366"/>
      <c r="U115" s="719" t="str">
        <f>+IF($AC$104=0,"OK","資格保有者数誤り")</f>
        <v>OK</v>
      </c>
      <c r="V115" s="719"/>
      <c r="W115" s="719"/>
      <c r="X115" s="719"/>
      <c r="Y115" s="719"/>
      <c r="Z115" s="719"/>
      <c r="AA115" s="374"/>
    </row>
    <row r="116" spans="2:27" ht="18.75" customHeight="1">
      <c r="B116" s="866"/>
      <c r="C116" s="769"/>
      <c r="D116" s="674" t="s">
        <v>1092</v>
      </c>
      <c r="E116" s="674"/>
      <c r="F116" s="674"/>
      <c r="G116" s="674"/>
      <c r="H116" s="673" t="s">
        <v>135</v>
      </c>
      <c r="I116" s="673"/>
      <c r="J116" s="671"/>
      <c r="K116" s="671"/>
      <c r="L116" s="674"/>
      <c r="M116" s="674"/>
      <c r="N116" s="674"/>
      <c r="O116" s="674"/>
      <c r="P116" s="673" t="s">
        <v>287</v>
      </c>
      <c r="Q116" s="673"/>
      <c r="R116" s="671"/>
      <c r="S116" s="671"/>
      <c r="T116" s="366"/>
      <c r="U116" s="366"/>
      <c r="V116" s="366"/>
      <c r="W116" s="366"/>
      <c r="X116" s="366"/>
      <c r="Y116" s="366"/>
      <c r="Z116" s="366"/>
      <c r="AA116" s="374"/>
    </row>
    <row r="117" spans="2:27" ht="18.75" customHeight="1">
      <c r="B117" s="775"/>
      <c r="C117" s="770"/>
      <c r="D117" s="889"/>
      <c r="E117" s="889"/>
      <c r="F117" s="889"/>
      <c r="G117" s="889"/>
      <c r="H117" s="885" t="s">
        <v>142</v>
      </c>
      <c r="I117" s="885"/>
      <c r="J117" s="671"/>
      <c r="K117" s="671"/>
      <c r="L117" s="673" t="s">
        <v>169</v>
      </c>
      <c r="M117" s="673"/>
      <c r="N117" s="673"/>
      <c r="O117" s="673"/>
      <c r="P117" s="673"/>
      <c r="Q117" s="673"/>
      <c r="R117" s="671"/>
      <c r="S117" s="671"/>
      <c r="T117" s="381"/>
      <c r="U117" s="381"/>
      <c r="V117" s="381"/>
      <c r="W117" s="381"/>
      <c r="X117" s="381"/>
      <c r="Y117" s="381"/>
      <c r="Z117" s="381"/>
      <c r="AA117" s="382"/>
    </row>
    <row r="118" spans="2:27" ht="18.75" customHeight="1">
      <c r="B118" s="740" t="s">
        <v>1099</v>
      </c>
      <c r="C118" s="892" t="s">
        <v>1097</v>
      </c>
      <c r="D118" s="888" t="s">
        <v>177</v>
      </c>
      <c r="E118" s="888"/>
      <c r="F118" s="888"/>
      <c r="G118" s="888"/>
      <c r="H118" s="888"/>
      <c r="I118" s="888"/>
      <c r="J118" s="891"/>
      <c r="K118" s="891"/>
    </row>
    <row r="119" spans="2:27" ht="18.75" customHeight="1">
      <c r="B119" s="740"/>
      <c r="C119" s="892"/>
      <c r="D119" s="888" t="s">
        <v>185</v>
      </c>
      <c r="E119" s="888"/>
      <c r="F119" s="888"/>
      <c r="G119" s="888"/>
      <c r="H119" s="888"/>
      <c r="I119" s="888"/>
      <c r="J119" s="890"/>
      <c r="K119" s="890"/>
    </row>
    <row r="120" spans="2:27" ht="18.75" customHeight="1">
      <c r="B120" s="740"/>
      <c r="C120" s="892"/>
      <c r="D120" s="888" t="s">
        <v>192</v>
      </c>
      <c r="E120" s="888"/>
      <c r="F120" s="888"/>
      <c r="G120" s="888"/>
      <c r="H120" s="888"/>
      <c r="I120" s="888"/>
      <c r="J120" s="890"/>
      <c r="K120" s="890"/>
    </row>
    <row r="121" spans="2:27" ht="18.75" customHeight="1">
      <c r="B121" s="740"/>
      <c r="C121" s="892"/>
      <c r="D121" s="888" t="s">
        <v>200</v>
      </c>
      <c r="E121" s="888"/>
      <c r="F121" s="888"/>
      <c r="G121" s="888"/>
      <c r="H121" s="888"/>
      <c r="I121" s="888"/>
      <c r="J121" s="890"/>
      <c r="K121" s="890"/>
    </row>
    <row r="122" spans="2:27" ht="18.75" customHeight="1">
      <c r="B122" s="740"/>
      <c r="C122" s="892"/>
      <c r="D122" s="888" t="s">
        <v>207</v>
      </c>
      <c r="E122" s="888"/>
      <c r="F122" s="888"/>
      <c r="G122" s="888"/>
      <c r="H122" s="888"/>
      <c r="I122" s="888"/>
      <c r="J122" s="890"/>
      <c r="K122" s="890"/>
    </row>
    <row r="123" spans="2:27" ht="18.75" customHeight="1">
      <c r="B123" s="740"/>
      <c r="C123" s="892"/>
      <c r="D123" s="888" t="s">
        <v>215</v>
      </c>
      <c r="E123" s="888"/>
      <c r="F123" s="888"/>
      <c r="G123" s="888"/>
      <c r="H123" s="888"/>
      <c r="I123" s="888"/>
      <c r="J123" s="890"/>
      <c r="K123" s="890"/>
    </row>
    <row r="124" spans="2:27" ht="18.75" customHeight="1">
      <c r="B124" s="740"/>
      <c r="C124" s="892"/>
      <c r="D124" s="888" t="s">
        <v>222</v>
      </c>
      <c r="E124" s="888"/>
      <c r="F124" s="888"/>
      <c r="G124" s="888"/>
      <c r="H124" s="888"/>
      <c r="I124" s="888"/>
      <c r="J124" s="890"/>
      <c r="K124" s="890"/>
    </row>
    <row r="125" spans="2:27" ht="18.75" customHeight="1">
      <c r="B125" s="740"/>
      <c r="C125" s="892"/>
      <c r="D125" s="888" t="s">
        <v>230</v>
      </c>
      <c r="E125" s="888"/>
      <c r="F125" s="888"/>
      <c r="G125" s="888"/>
      <c r="H125" s="888"/>
      <c r="I125" s="888"/>
      <c r="J125" s="890"/>
      <c r="K125" s="890"/>
    </row>
    <row r="126" spans="2:27" ht="18.75" customHeight="1">
      <c r="B126" s="740"/>
      <c r="C126" s="892"/>
      <c r="D126" s="888" t="s">
        <v>237</v>
      </c>
      <c r="E126" s="888"/>
      <c r="F126" s="888"/>
      <c r="G126" s="888"/>
      <c r="H126" s="888"/>
      <c r="I126" s="888"/>
      <c r="J126" s="890"/>
      <c r="K126" s="890"/>
    </row>
    <row r="127" spans="2:27" ht="18.75" customHeight="1">
      <c r="B127" s="740"/>
      <c r="C127" s="892"/>
      <c r="D127" s="888" t="s">
        <v>243</v>
      </c>
      <c r="E127" s="888"/>
      <c r="F127" s="888"/>
      <c r="G127" s="888"/>
      <c r="H127" s="888"/>
      <c r="I127" s="888"/>
      <c r="J127" s="890"/>
      <c r="K127" s="890"/>
    </row>
    <row r="128" spans="2:27" ht="18.75" customHeight="1">
      <c r="B128" s="740"/>
      <c r="C128" s="892"/>
      <c r="D128" s="888" t="s">
        <v>178</v>
      </c>
      <c r="E128" s="888"/>
      <c r="F128" s="888"/>
      <c r="G128" s="888"/>
      <c r="H128" s="888"/>
      <c r="I128" s="888"/>
      <c r="J128" s="890"/>
      <c r="K128" s="890"/>
    </row>
    <row r="129" spans="2:11" ht="18.75" customHeight="1">
      <c r="B129" s="740"/>
      <c r="C129" s="892"/>
      <c r="D129" s="888" t="s">
        <v>186</v>
      </c>
      <c r="E129" s="888"/>
      <c r="F129" s="888"/>
      <c r="G129" s="888"/>
      <c r="H129" s="888"/>
      <c r="I129" s="888"/>
      <c r="J129" s="890"/>
      <c r="K129" s="890"/>
    </row>
    <row r="130" spans="2:11" ht="18.75" customHeight="1">
      <c r="B130" s="740"/>
      <c r="C130" s="892"/>
      <c r="D130" s="888" t="s">
        <v>193</v>
      </c>
      <c r="E130" s="888"/>
      <c r="F130" s="888"/>
      <c r="G130" s="888"/>
      <c r="H130" s="888"/>
      <c r="I130" s="888"/>
      <c r="J130" s="890"/>
      <c r="K130" s="890"/>
    </row>
    <row r="131" spans="2:11" ht="18.75" customHeight="1">
      <c r="B131" s="740"/>
      <c r="C131" s="892"/>
      <c r="D131" s="888" t="s">
        <v>201</v>
      </c>
      <c r="E131" s="888"/>
      <c r="F131" s="888"/>
      <c r="G131" s="888"/>
      <c r="H131" s="888"/>
      <c r="I131" s="888"/>
      <c r="J131" s="890"/>
      <c r="K131" s="890"/>
    </row>
    <row r="132" spans="2:11" ht="18.75" customHeight="1">
      <c r="B132" s="740"/>
      <c r="C132" s="892"/>
      <c r="D132" s="888" t="s">
        <v>208</v>
      </c>
      <c r="E132" s="888"/>
      <c r="F132" s="888"/>
      <c r="G132" s="888"/>
      <c r="H132" s="888"/>
      <c r="I132" s="888"/>
      <c r="J132" s="890"/>
      <c r="K132" s="890"/>
    </row>
    <row r="133" spans="2:11" ht="18.75" customHeight="1">
      <c r="B133" s="740"/>
      <c r="C133" s="892"/>
      <c r="D133" s="888" t="s">
        <v>216</v>
      </c>
      <c r="E133" s="888"/>
      <c r="F133" s="888"/>
      <c r="G133" s="888"/>
      <c r="H133" s="888"/>
      <c r="I133" s="888"/>
      <c r="J133" s="890"/>
      <c r="K133" s="890"/>
    </row>
    <row r="134" spans="2:11" ht="18.75" customHeight="1">
      <c r="B134" s="740"/>
      <c r="C134" s="892"/>
      <c r="D134" s="888" t="s">
        <v>223</v>
      </c>
      <c r="E134" s="888"/>
      <c r="F134" s="888"/>
      <c r="G134" s="888"/>
      <c r="H134" s="888"/>
      <c r="I134" s="888"/>
      <c r="J134" s="890"/>
      <c r="K134" s="890"/>
    </row>
    <row r="135" spans="2:11" ht="18.75" customHeight="1">
      <c r="B135" s="740"/>
      <c r="C135" s="892"/>
      <c r="D135" s="888" t="s">
        <v>231</v>
      </c>
      <c r="E135" s="888"/>
      <c r="F135" s="888"/>
      <c r="G135" s="888"/>
      <c r="H135" s="888"/>
      <c r="I135" s="888"/>
      <c r="J135" s="890"/>
      <c r="K135" s="890"/>
    </row>
    <row r="136" spans="2:11" ht="18.75" customHeight="1">
      <c r="B136" s="740"/>
      <c r="C136" s="892"/>
      <c r="D136" s="888" t="s">
        <v>238</v>
      </c>
      <c r="E136" s="888"/>
      <c r="F136" s="888"/>
      <c r="G136" s="888"/>
      <c r="H136" s="888"/>
      <c r="I136" s="888"/>
      <c r="J136" s="890"/>
      <c r="K136" s="890"/>
    </row>
    <row r="137" spans="2:11" ht="18.75" customHeight="1">
      <c r="B137" s="740"/>
      <c r="C137" s="892"/>
      <c r="D137" s="888" t="s">
        <v>1098</v>
      </c>
      <c r="E137" s="888"/>
      <c r="F137" s="888"/>
      <c r="G137" s="888"/>
      <c r="H137" s="888"/>
      <c r="I137" s="888"/>
      <c r="J137" s="890"/>
      <c r="K137" s="890"/>
    </row>
    <row r="138" spans="2:11" ht="18.75" customHeight="1">
      <c r="B138" s="740"/>
      <c r="C138" s="892"/>
      <c r="D138" s="888" t="s">
        <v>250</v>
      </c>
      <c r="E138" s="888"/>
      <c r="F138" s="888"/>
      <c r="G138" s="888"/>
      <c r="H138" s="888"/>
      <c r="I138" s="888"/>
      <c r="J138" s="890"/>
      <c r="K138" s="890"/>
    </row>
    <row r="139" spans="2:11" ht="18.75" customHeight="1">
      <c r="B139" s="740" t="s">
        <v>941</v>
      </c>
      <c r="C139" s="892" t="s">
        <v>1100</v>
      </c>
      <c r="D139" s="888" t="s">
        <v>1101</v>
      </c>
      <c r="E139" s="888"/>
      <c r="F139" s="888"/>
      <c r="G139" s="888"/>
      <c r="H139" s="888"/>
      <c r="I139" s="888"/>
      <c r="J139" s="890"/>
      <c r="K139" s="891"/>
    </row>
    <row r="140" spans="2:11">
      <c r="B140" s="740"/>
      <c r="C140" s="892"/>
      <c r="D140" s="888" t="s">
        <v>1102</v>
      </c>
      <c r="E140" s="888"/>
      <c r="F140" s="888"/>
      <c r="G140" s="888"/>
      <c r="H140" s="888"/>
      <c r="I140" s="888"/>
      <c r="J140" s="890"/>
      <c r="K140" s="890"/>
    </row>
    <row r="141" spans="2:11">
      <c r="B141" s="740"/>
      <c r="C141" s="892"/>
      <c r="D141" s="888" t="s">
        <v>1103</v>
      </c>
      <c r="E141" s="888"/>
      <c r="F141" s="888"/>
      <c r="G141" s="888"/>
      <c r="H141" s="888"/>
      <c r="I141" s="888"/>
      <c r="J141" s="890"/>
      <c r="K141" s="890"/>
    </row>
    <row r="142" spans="2:11">
      <c r="B142" s="740"/>
      <c r="C142" s="892"/>
      <c r="D142" s="888" t="s">
        <v>1104</v>
      </c>
      <c r="E142" s="888"/>
      <c r="F142" s="888"/>
      <c r="G142" s="888"/>
      <c r="H142" s="888"/>
      <c r="I142" s="888"/>
      <c r="J142" s="890"/>
      <c r="K142" s="890"/>
    </row>
    <row r="143" spans="2:11">
      <c r="B143" s="740"/>
      <c r="C143" s="892"/>
      <c r="D143" s="888" t="s">
        <v>1105</v>
      </c>
      <c r="E143" s="888"/>
      <c r="F143" s="888"/>
      <c r="G143" s="888"/>
      <c r="H143" s="888"/>
      <c r="I143" s="888"/>
      <c r="J143" s="890"/>
      <c r="K143" s="890"/>
    </row>
    <row r="144" spans="2:11">
      <c r="B144" s="740"/>
      <c r="C144" s="892"/>
      <c r="D144" s="888" t="s">
        <v>1106</v>
      </c>
      <c r="E144" s="888"/>
      <c r="F144" s="888"/>
      <c r="G144" s="888"/>
      <c r="H144" s="888"/>
      <c r="I144" s="888"/>
      <c r="J144" s="890"/>
      <c r="K144" s="890"/>
    </row>
    <row r="145" spans="2:17">
      <c r="B145" s="740"/>
      <c r="C145" s="892"/>
      <c r="D145" s="888" t="s">
        <v>1107</v>
      </c>
      <c r="E145" s="888"/>
      <c r="F145" s="888"/>
      <c r="G145" s="888"/>
      <c r="H145" s="888"/>
      <c r="I145" s="888"/>
      <c r="J145" s="890"/>
      <c r="K145" s="890"/>
    </row>
    <row r="146" spans="2:17">
      <c r="B146" s="740"/>
      <c r="C146" s="892"/>
      <c r="D146" s="888" t="s">
        <v>1108</v>
      </c>
      <c r="E146" s="888"/>
      <c r="F146" s="888"/>
      <c r="G146" s="888"/>
      <c r="H146" s="888"/>
      <c r="I146" s="888"/>
      <c r="J146" s="890"/>
      <c r="K146" s="890"/>
    </row>
    <row r="147" spans="2:17">
      <c r="B147" s="740" t="s">
        <v>1109</v>
      </c>
      <c r="C147" s="892" t="s">
        <v>1110</v>
      </c>
      <c r="D147" s="888" t="s">
        <v>1111</v>
      </c>
      <c r="E147" s="888"/>
      <c r="F147" s="888"/>
      <c r="G147" s="888"/>
      <c r="H147" s="888"/>
      <c r="I147" s="888"/>
      <c r="J147" s="890"/>
      <c r="K147" s="891"/>
    </row>
    <row r="148" spans="2:17">
      <c r="B148" s="740"/>
      <c r="C148" s="892"/>
      <c r="D148" s="888" t="s">
        <v>1112</v>
      </c>
      <c r="E148" s="888"/>
      <c r="F148" s="888"/>
      <c r="G148" s="888"/>
      <c r="H148" s="888"/>
      <c r="I148" s="888"/>
      <c r="J148" s="890"/>
      <c r="K148" s="890"/>
    </row>
    <row r="149" spans="2:17">
      <c r="B149" s="740"/>
      <c r="C149" s="892"/>
      <c r="D149" s="888" t="s">
        <v>1113</v>
      </c>
      <c r="E149" s="888"/>
      <c r="F149" s="888"/>
      <c r="G149" s="888"/>
      <c r="H149" s="888"/>
      <c r="I149" s="888"/>
      <c r="J149" s="890"/>
      <c r="K149" s="890"/>
    </row>
    <row r="150" spans="2:17">
      <c r="B150" s="740"/>
      <c r="C150" s="892"/>
      <c r="D150" s="888" t="s">
        <v>1114</v>
      </c>
      <c r="E150" s="888"/>
      <c r="F150" s="888"/>
      <c r="G150" s="888"/>
      <c r="H150" s="888"/>
      <c r="I150" s="888"/>
      <c r="J150" s="890"/>
      <c r="K150" s="890"/>
    </row>
    <row r="151" spans="2:17">
      <c r="B151" s="740"/>
      <c r="C151" s="892"/>
      <c r="D151" s="888" t="s">
        <v>1115</v>
      </c>
      <c r="E151" s="888"/>
      <c r="F151" s="888"/>
      <c r="G151" s="888"/>
      <c r="H151" s="888"/>
      <c r="I151" s="888"/>
      <c r="J151" s="890"/>
      <c r="K151" s="890"/>
    </row>
    <row r="152" spans="2:17">
      <c r="B152" s="740"/>
      <c r="C152" s="892"/>
      <c r="D152" s="888" t="s">
        <v>1116</v>
      </c>
      <c r="E152" s="888"/>
      <c r="F152" s="888"/>
      <c r="G152" s="888"/>
      <c r="H152" s="888"/>
      <c r="I152" s="888"/>
      <c r="J152" s="890"/>
      <c r="K152" s="890"/>
    </row>
    <row r="153" spans="2:17">
      <c r="B153" s="740"/>
      <c r="C153" s="892"/>
      <c r="D153" s="888" t="s">
        <v>1117</v>
      </c>
      <c r="E153" s="888"/>
      <c r="F153" s="888"/>
      <c r="G153" s="888"/>
      <c r="H153" s="888"/>
      <c r="I153" s="888"/>
      <c r="J153" s="890"/>
      <c r="K153" s="890"/>
    </row>
    <row r="154" spans="2:17">
      <c r="B154" s="740"/>
      <c r="C154" s="892"/>
      <c r="D154" s="888" t="s">
        <v>1118</v>
      </c>
      <c r="E154" s="888"/>
      <c r="F154" s="888"/>
      <c r="G154" s="888"/>
      <c r="H154" s="888"/>
      <c r="I154" s="888"/>
      <c r="J154" s="895" t="s">
        <v>1069</v>
      </c>
      <c r="K154" s="895"/>
    </row>
    <row r="155" spans="2:17" ht="18.75" customHeight="1">
      <c r="B155" s="740" t="s">
        <v>1119</v>
      </c>
      <c r="C155" s="893" t="s">
        <v>1126</v>
      </c>
      <c r="D155" s="667" t="s">
        <v>1127</v>
      </c>
      <c r="E155" s="667"/>
      <c r="F155" s="667"/>
      <c r="G155" s="667" t="s">
        <v>269</v>
      </c>
      <c r="H155" s="667"/>
      <c r="I155" s="667" t="s">
        <v>270</v>
      </c>
      <c r="J155" s="667"/>
      <c r="K155" s="686" t="s">
        <v>1135</v>
      </c>
      <c r="L155" s="686"/>
    </row>
    <row r="156" spans="2:17" ht="18.75" customHeight="1">
      <c r="B156" s="740"/>
      <c r="C156" s="893"/>
      <c r="D156" s="681" t="s">
        <v>1128</v>
      </c>
      <c r="E156" s="681"/>
      <c r="F156" s="681"/>
      <c r="G156" s="890"/>
      <c r="H156" s="890"/>
      <c r="I156" s="890"/>
      <c r="J156" s="890"/>
      <c r="K156" s="719" t="str">
        <f>+IF(AND(SUBSTITUTE(G156,"　","")="",SUBSTITUTE(I156,"　","")=""),"入力漏れ",IF(AND(SUBSTITUTE(G156,"　","")&lt;&gt;"",SUBSTITUTE(I156,"　","")&lt;&gt;""),"入力誤り","OK"))</f>
        <v>入力漏れ</v>
      </c>
      <c r="L156" s="719"/>
    </row>
    <row r="157" spans="2:17">
      <c r="B157" s="740"/>
      <c r="C157" s="893"/>
      <c r="D157" s="681" t="s">
        <v>1129</v>
      </c>
      <c r="E157" s="681"/>
      <c r="F157" s="681"/>
      <c r="G157" s="890"/>
      <c r="H157" s="890"/>
      <c r="I157" s="890"/>
      <c r="J157" s="890"/>
      <c r="K157" s="719" t="str">
        <f>+IF(AND(SUBSTITUTE(G157,"　","")="",SUBSTITUTE(I157,"　","")=""),"入力漏れ",IF(AND(SUBSTITUTE(G157,"　","")&lt;&gt;"",SUBSTITUTE(I157,"　","")&lt;&gt;""),"入力誤り","OK"))</f>
        <v>入力漏れ</v>
      </c>
      <c r="L157" s="719"/>
    </row>
    <row r="158" spans="2:17">
      <c r="B158" s="740"/>
      <c r="C158" s="893"/>
      <c r="D158" s="681" t="s">
        <v>1130</v>
      </c>
      <c r="E158" s="681"/>
      <c r="F158" s="681"/>
      <c r="G158" s="890"/>
      <c r="H158" s="890"/>
      <c r="I158" s="890"/>
      <c r="J158" s="890"/>
      <c r="K158" s="719" t="str">
        <f>+IF(AND(SUBSTITUTE(G158,"　","")="",SUBSTITUTE(I158,"　","")=""),"入力漏れ",IF(AND(SUBSTITUTE(G158,"　","")&lt;&gt;"",SUBSTITUTE(I158,"　","")&lt;&gt;""),"入力誤り","OK"))</f>
        <v>入力漏れ</v>
      </c>
      <c r="L158" s="719"/>
      <c r="P158" s="686" t="s">
        <v>1135</v>
      </c>
      <c r="Q158" s="686"/>
    </row>
    <row r="159" spans="2:17" ht="18.75" customHeight="1">
      <c r="B159" s="740" t="s">
        <v>289</v>
      </c>
      <c r="C159" s="858" t="s">
        <v>1120</v>
      </c>
      <c r="D159" s="673" t="s">
        <v>251</v>
      </c>
      <c r="E159" s="673"/>
      <c r="F159" s="673"/>
      <c r="G159" s="673"/>
      <c r="H159" s="673"/>
      <c r="I159" s="673"/>
      <c r="J159" s="673"/>
      <c r="K159" s="673"/>
      <c r="L159" s="673"/>
      <c r="M159" s="673"/>
      <c r="N159" s="890"/>
      <c r="O159" s="890"/>
      <c r="P159" s="688"/>
      <c r="Q159" s="688"/>
    </row>
    <row r="160" spans="2:17" ht="18.75" customHeight="1">
      <c r="B160" s="740"/>
      <c r="C160" s="858"/>
      <c r="D160" s="674" t="s">
        <v>944</v>
      </c>
      <c r="E160" s="674"/>
      <c r="F160" s="674"/>
      <c r="G160" s="674"/>
      <c r="H160" s="674"/>
      <c r="I160" s="674"/>
      <c r="J160" s="888" t="s">
        <v>945</v>
      </c>
      <c r="K160" s="888"/>
      <c r="L160" s="888"/>
      <c r="M160" s="888"/>
      <c r="N160" s="890" t="s">
        <v>1069</v>
      </c>
      <c r="O160" s="890"/>
      <c r="P160" s="896" t="str">
        <f>+IF(COUNTIF(N160:N162,"○")&gt;=2,"入力誤り",IF(COUNTIF(N160:N162,"○")=1,"OK",""))</f>
        <v/>
      </c>
      <c r="Q160" s="897"/>
    </row>
    <row r="161" spans="2:19" ht="18.75" customHeight="1">
      <c r="B161" s="740"/>
      <c r="C161" s="858"/>
      <c r="D161" s="674"/>
      <c r="E161" s="674"/>
      <c r="F161" s="674"/>
      <c r="G161" s="674"/>
      <c r="H161" s="674"/>
      <c r="I161" s="674"/>
      <c r="J161" s="888" t="s">
        <v>946</v>
      </c>
      <c r="K161" s="888"/>
      <c r="L161" s="888"/>
      <c r="M161" s="888"/>
      <c r="N161" s="890"/>
      <c r="O161" s="890"/>
      <c r="P161" s="898"/>
      <c r="Q161" s="899"/>
    </row>
    <row r="162" spans="2:19" ht="18.75" customHeight="1">
      <c r="B162" s="740"/>
      <c r="C162" s="858"/>
      <c r="D162" s="674"/>
      <c r="E162" s="674"/>
      <c r="F162" s="674"/>
      <c r="G162" s="674"/>
      <c r="H162" s="674"/>
      <c r="I162" s="674"/>
      <c r="J162" s="888" t="s">
        <v>947</v>
      </c>
      <c r="K162" s="888"/>
      <c r="L162" s="888"/>
      <c r="M162" s="888"/>
      <c r="N162" s="890"/>
      <c r="O162" s="890"/>
      <c r="P162" s="900"/>
      <c r="Q162" s="901"/>
    </row>
    <row r="163" spans="2:19" ht="18.75" customHeight="1">
      <c r="B163" s="740"/>
      <c r="C163" s="858"/>
      <c r="D163" s="673" t="s">
        <v>286</v>
      </c>
      <c r="E163" s="673"/>
      <c r="F163" s="673"/>
      <c r="G163" s="673"/>
      <c r="H163" s="673"/>
      <c r="I163" s="673"/>
      <c r="J163" s="673"/>
      <c r="K163" s="673"/>
      <c r="L163" s="673"/>
      <c r="M163" s="673"/>
      <c r="N163" s="890"/>
      <c r="O163" s="890"/>
      <c r="P163" s="688"/>
      <c r="Q163" s="688"/>
    </row>
    <row r="164" spans="2:19" ht="18.75" customHeight="1">
      <c r="B164" s="740"/>
      <c r="C164" s="858"/>
      <c r="D164" s="673" t="s">
        <v>288</v>
      </c>
      <c r="E164" s="673"/>
      <c r="F164" s="673"/>
      <c r="G164" s="673"/>
      <c r="H164" s="673"/>
      <c r="I164" s="673"/>
      <c r="J164" s="673"/>
      <c r="K164" s="673"/>
      <c r="L164" s="673"/>
      <c r="M164" s="673"/>
      <c r="N164" s="890"/>
      <c r="O164" s="890"/>
      <c r="P164" s="688"/>
      <c r="Q164" s="688"/>
    </row>
    <row r="165" spans="2:19" ht="18.75" customHeight="1">
      <c r="B165" s="740"/>
      <c r="C165" s="858"/>
      <c r="D165" s="673" t="s">
        <v>252</v>
      </c>
      <c r="E165" s="673"/>
      <c r="F165" s="673"/>
      <c r="G165" s="673"/>
      <c r="H165" s="673"/>
      <c r="I165" s="673"/>
      <c r="J165" s="673"/>
      <c r="K165" s="673"/>
      <c r="L165" s="673"/>
      <c r="M165" s="673"/>
      <c r="N165" s="890"/>
      <c r="O165" s="890"/>
      <c r="P165" s="688"/>
      <c r="Q165" s="688"/>
    </row>
    <row r="166" spans="2:19" ht="18.75" customHeight="1">
      <c r="B166" s="740"/>
      <c r="C166" s="858"/>
      <c r="D166" s="673" t="s">
        <v>2511</v>
      </c>
      <c r="E166" s="673"/>
      <c r="F166" s="673"/>
      <c r="G166" s="673"/>
      <c r="H166" s="673"/>
      <c r="I166" s="673"/>
      <c r="J166" s="673"/>
      <c r="K166" s="673"/>
      <c r="L166" s="673"/>
      <c r="M166" s="673"/>
      <c r="N166" s="890"/>
      <c r="O166" s="890"/>
      <c r="P166" s="688"/>
      <c r="Q166" s="688"/>
    </row>
    <row r="167" spans="2:19">
      <c r="B167" s="740"/>
      <c r="C167" s="858"/>
      <c r="D167" s="673" t="s">
        <v>2529</v>
      </c>
      <c r="E167" s="673"/>
      <c r="F167" s="673"/>
      <c r="G167" s="673"/>
      <c r="H167" s="673"/>
      <c r="I167" s="673"/>
      <c r="J167" s="673"/>
      <c r="K167" s="673"/>
      <c r="L167" s="673"/>
      <c r="M167" s="673"/>
      <c r="N167" s="890"/>
      <c r="O167" s="890"/>
      <c r="P167" s="688"/>
      <c r="Q167" s="688"/>
    </row>
    <row r="168" spans="2:19">
      <c r="B168" s="740"/>
      <c r="C168" s="858"/>
      <c r="D168" s="673" t="s">
        <v>275</v>
      </c>
      <c r="E168" s="673"/>
      <c r="F168" s="673"/>
      <c r="G168" s="673"/>
      <c r="H168" s="673"/>
      <c r="I168" s="673"/>
      <c r="J168" s="673"/>
      <c r="K168" s="673"/>
      <c r="L168" s="673"/>
      <c r="M168" s="673"/>
      <c r="N168" s="890"/>
      <c r="O168" s="890"/>
      <c r="P168" s="688"/>
      <c r="Q168" s="688"/>
    </row>
    <row r="169" spans="2:19">
      <c r="B169" s="740"/>
      <c r="C169" s="858"/>
      <c r="D169" s="673" t="s">
        <v>282</v>
      </c>
      <c r="E169" s="673"/>
      <c r="F169" s="673"/>
      <c r="G169" s="673"/>
      <c r="H169" s="673"/>
      <c r="I169" s="673"/>
      <c r="J169" s="673"/>
      <c r="K169" s="673"/>
      <c r="L169" s="673"/>
      <c r="M169" s="673"/>
      <c r="N169" s="890"/>
      <c r="O169" s="890"/>
      <c r="P169" s="688"/>
      <c r="Q169" s="688"/>
    </row>
    <row r="170" spans="2:19">
      <c r="B170" s="740"/>
      <c r="C170" s="858"/>
      <c r="D170" s="673" t="s">
        <v>948</v>
      </c>
      <c r="E170" s="673"/>
      <c r="F170" s="673"/>
      <c r="G170" s="673"/>
      <c r="H170" s="673"/>
      <c r="I170" s="673"/>
      <c r="J170" s="673"/>
      <c r="K170" s="673"/>
      <c r="L170" s="673"/>
      <c r="M170" s="673"/>
      <c r="N170" s="890"/>
      <c r="O170" s="890"/>
      <c r="P170" s="688"/>
      <c r="Q170" s="688"/>
    </row>
    <row r="171" spans="2:19">
      <c r="B171" s="740"/>
      <c r="C171" s="858"/>
      <c r="D171" s="674" t="s">
        <v>1121</v>
      </c>
      <c r="E171" s="674"/>
      <c r="F171" s="674"/>
      <c r="G171" s="674"/>
      <c r="H171" s="674"/>
      <c r="I171" s="674"/>
      <c r="J171" s="888" t="s">
        <v>2</v>
      </c>
      <c r="K171" s="888"/>
      <c r="L171" s="888"/>
      <c r="M171" s="888"/>
      <c r="N171" s="890"/>
      <c r="O171" s="890"/>
      <c r="P171" s="896" t="str">
        <f>+IF(COUNTIF(N171:N173,"○")&gt;=2,"入力誤り",IF(COUNTIF(N171:N173,"○")=1,"OK",""))</f>
        <v/>
      </c>
      <c r="Q171" s="897"/>
    </row>
    <row r="172" spans="2:19">
      <c r="B172" s="740"/>
      <c r="C172" s="858"/>
      <c r="D172" s="674"/>
      <c r="E172" s="674"/>
      <c r="F172" s="674"/>
      <c r="G172" s="674"/>
      <c r="H172" s="674"/>
      <c r="I172" s="674"/>
      <c r="J172" s="888" t="s">
        <v>950</v>
      </c>
      <c r="K172" s="888"/>
      <c r="L172" s="888"/>
      <c r="M172" s="888"/>
      <c r="N172" s="890"/>
      <c r="O172" s="890"/>
      <c r="P172" s="898"/>
      <c r="Q172" s="899"/>
    </row>
    <row r="173" spans="2:19">
      <c r="B173" s="740"/>
      <c r="C173" s="858"/>
      <c r="D173" s="674"/>
      <c r="E173" s="674"/>
      <c r="F173" s="674"/>
      <c r="G173" s="674"/>
      <c r="H173" s="674"/>
      <c r="I173" s="674"/>
      <c r="J173" s="888" t="s">
        <v>951</v>
      </c>
      <c r="K173" s="888"/>
      <c r="L173" s="888"/>
      <c r="M173" s="888"/>
      <c r="N173" s="890"/>
      <c r="O173" s="890"/>
      <c r="P173" s="900"/>
      <c r="Q173" s="901"/>
    </row>
    <row r="174" spans="2:19" ht="18.75" customHeight="1">
      <c r="B174" s="774" t="s">
        <v>292</v>
      </c>
      <c r="C174" s="894" t="s">
        <v>1122</v>
      </c>
      <c r="D174" s="894"/>
      <c r="E174" s="894"/>
      <c r="F174" s="894"/>
      <c r="G174" s="894"/>
      <c r="H174" s="894"/>
      <c r="I174" s="673" t="s">
        <v>1123</v>
      </c>
      <c r="J174" s="673"/>
      <c r="K174" s="673"/>
      <c r="L174" s="890"/>
      <c r="M174" s="890"/>
      <c r="N174" s="688"/>
      <c r="O174" s="688"/>
      <c r="P174" s="738" t="s">
        <v>1138</v>
      </c>
      <c r="Q174" s="738"/>
      <c r="R174" s="738" t="s">
        <v>1139</v>
      </c>
      <c r="S174" s="738"/>
    </row>
    <row r="175" spans="2:19">
      <c r="B175" s="775"/>
      <c r="C175" s="894"/>
      <c r="D175" s="894"/>
      <c r="E175" s="894"/>
      <c r="F175" s="894"/>
      <c r="G175" s="894"/>
      <c r="H175" s="894"/>
      <c r="I175" s="673" t="s">
        <v>1124</v>
      </c>
      <c r="J175" s="673"/>
      <c r="K175" s="673"/>
      <c r="L175" s="918"/>
      <c r="M175" s="918"/>
      <c r="N175" s="918"/>
      <c r="O175" s="918"/>
      <c r="P175" s="739" t="str">
        <f>+IF(L175="","",IF(ISNUMBER(L175)=FALSE,"日付入力誤り",IF(TEXT(L175,"YYYYMMDD")&lt;="20181231","年月日不正","OK")))</f>
        <v/>
      </c>
      <c r="Q175" s="739"/>
      <c r="R175" s="719" t="str">
        <f>+IF(OR(AND(L174="○",L175=""),AND(SUBSTITUTE(L174,"　","")="",L175&lt;&gt;"")),"入力漏れ",IF(AND(L174="○",L175&lt;&gt;""),"OK",""))</f>
        <v/>
      </c>
      <c r="S175" s="719"/>
    </row>
    <row r="176" spans="2:19">
      <c r="B176" s="774" t="s">
        <v>676</v>
      </c>
      <c r="C176" s="894" t="s">
        <v>1125</v>
      </c>
      <c r="D176" s="894"/>
      <c r="E176" s="894"/>
      <c r="F176" s="894"/>
      <c r="G176" s="894"/>
      <c r="H176" s="894"/>
      <c r="I176" s="673" t="s">
        <v>1123</v>
      </c>
      <c r="J176" s="673"/>
      <c r="K176" s="673"/>
      <c r="L176" s="890"/>
      <c r="M176" s="890"/>
      <c r="N176" s="688"/>
      <c r="O176" s="688"/>
      <c r="P176" s="738" t="s">
        <v>1138</v>
      </c>
      <c r="Q176" s="738"/>
      <c r="R176" s="738" t="s">
        <v>1139</v>
      </c>
      <c r="S176" s="738"/>
    </row>
    <row r="177" spans="1:136">
      <c r="B177" s="775"/>
      <c r="C177" s="894"/>
      <c r="D177" s="894"/>
      <c r="E177" s="894"/>
      <c r="F177" s="894"/>
      <c r="G177" s="894"/>
      <c r="H177" s="894"/>
      <c r="I177" s="888" t="s">
        <v>1986</v>
      </c>
      <c r="J177" s="888"/>
      <c r="K177" s="888"/>
      <c r="L177" s="918"/>
      <c r="M177" s="918"/>
      <c r="N177" s="918"/>
      <c r="O177" s="918"/>
      <c r="P177" s="739" t="str">
        <f>+IF(L177="","",IF(ISNUMBER(L177)=FALSE,"日付入力誤り","OK"))</f>
        <v/>
      </c>
      <c r="Q177" s="739"/>
      <c r="R177" s="719" t="str">
        <f>+IF(OR(AND(L176="○",L177=""),AND(SUBSTITUTE(L176,"　","")="",L177&lt;&gt;"")),"入力漏れ",IF(AND(L176="○",L177&lt;&gt;""),"OK",""))</f>
        <v/>
      </c>
      <c r="S177" s="719"/>
    </row>
    <row r="178" spans="1:136" ht="22.5">
      <c r="B178" s="384" t="s">
        <v>2515</v>
      </c>
      <c r="C178" s="759" t="s">
        <v>2530</v>
      </c>
      <c r="D178" s="759"/>
      <c r="E178" s="759"/>
      <c r="F178" s="759"/>
      <c r="G178" s="759"/>
      <c r="H178" s="759"/>
      <c r="I178" s="668" t="s">
        <v>1069</v>
      </c>
      <c r="J178" s="668"/>
    </row>
    <row r="180" spans="1:136">
      <c r="B180" s="669" t="str">
        <f>+IF(OR(I178="",I178="　"),"『該当の有無』を選択して下さい。",IF(I178="有り","以下、記入して下さい。",IF(I178="無し","以下、記入不要です。","")))</f>
        <v>『該当の有無』を選択して下さい。</v>
      </c>
      <c r="C180" s="669"/>
      <c r="D180" s="669"/>
      <c r="E180" s="669"/>
      <c r="F180" s="669"/>
      <c r="G180" s="669"/>
      <c r="H180" s="669"/>
      <c r="I180" s="669"/>
      <c r="AZ180" s="569"/>
      <c r="BI180" s="569"/>
      <c r="BJ180" s="569"/>
      <c r="BK180" s="569"/>
      <c r="BL180" s="569"/>
      <c r="BM180" s="569"/>
      <c r="BN180" s="569"/>
      <c r="BO180" s="569"/>
      <c r="BP180" s="569"/>
      <c r="BQ180" s="569"/>
      <c r="BR180" s="569"/>
      <c r="BS180" s="569"/>
      <c r="BT180" s="569"/>
      <c r="BU180" s="569"/>
      <c r="BV180" s="569"/>
      <c r="BW180" s="569"/>
      <c r="BX180" s="569"/>
      <c r="BY180" s="569"/>
      <c r="BZ180" s="569"/>
      <c r="CA180" s="569"/>
      <c r="CB180" s="569"/>
      <c r="CC180" s="569"/>
      <c r="CD180" s="569"/>
      <c r="CE180" s="569"/>
      <c r="CF180" s="569"/>
      <c r="CG180" s="569"/>
      <c r="CH180" s="569"/>
      <c r="CI180" s="569"/>
      <c r="CJ180" s="569"/>
      <c r="CK180" s="569"/>
      <c r="CL180" s="569"/>
      <c r="CM180" s="569"/>
      <c r="CN180" s="569"/>
      <c r="CO180" s="569"/>
      <c r="CP180" s="569"/>
      <c r="CQ180" s="569"/>
      <c r="CR180" s="569"/>
      <c r="CS180" s="569"/>
      <c r="CT180" s="569"/>
      <c r="CU180" s="569"/>
      <c r="CV180" s="569"/>
      <c r="CW180" s="569"/>
      <c r="CX180" s="569"/>
      <c r="CY180" s="569"/>
      <c r="CZ180" s="569"/>
      <c r="DA180" s="569"/>
      <c r="DB180" s="569"/>
      <c r="DC180" s="569"/>
      <c r="DD180" s="569"/>
      <c r="DE180" s="569"/>
      <c r="DF180" s="569"/>
      <c r="DG180" s="569"/>
      <c r="DH180" s="569"/>
      <c r="DI180" s="569"/>
      <c r="DJ180" s="569"/>
      <c r="DK180" s="569"/>
      <c r="DL180" s="569"/>
      <c r="DM180" s="569"/>
      <c r="DN180" s="569"/>
      <c r="DO180" s="569"/>
      <c r="DP180" s="569"/>
      <c r="DQ180" s="569"/>
      <c r="DR180" s="569"/>
      <c r="DS180" s="569"/>
      <c r="DT180" s="569"/>
      <c r="DU180" s="569"/>
      <c r="DV180" s="569"/>
      <c r="DW180" s="569"/>
      <c r="DX180" s="569"/>
      <c r="DY180" s="569"/>
      <c r="DZ180" s="569"/>
      <c r="EA180" s="569"/>
      <c r="EB180" s="569"/>
      <c r="EC180" s="569"/>
      <c r="ED180" s="569"/>
      <c r="EE180" s="569"/>
      <c r="EF180" s="569"/>
    </row>
    <row r="181" spans="1:136" ht="18.75" customHeight="1">
      <c r="B181" s="669"/>
      <c r="C181" s="669"/>
      <c r="D181" s="669"/>
      <c r="E181" s="669"/>
      <c r="F181" s="669"/>
      <c r="G181" s="669"/>
      <c r="H181" s="669"/>
      <c r="I181" s="669"/>
      <c r="AZ181" s="569"/>
      <c r="BI181" s="569">
        <v>1</v>
      </c>
      <c r="BJ181" s="569"/>
      <c r="BK181" s="569">
        <v>2</v>
      </c>
      <c r="BL181" s="569"/>
      <c r="BM181" s="569">
        <v>3</v>
      </c>
      <c r="BN181" s="569"/>
      <c r="BO181" s="569">
        <v>4</v>
      </c>
      <c r="BP181" s="569"/>
      <c r="BQ181" s="569">
        <v>5</v>
      </c>
      <c r="BR181" s="569"/>
      <c r="BS181" s="569">
        <v>6</v>
      </c>
      <c r="BT181" s="569"/>
      <c r="BU181" s="569">
        <v>7</v>
      </c>
      <c r="BV181" s="569"/>
      <c r="BW181" s="569">
        <v>8</v>
      </c>
      <c r="BX181" s="569"/>
      <c r="BY181" s="569">
        <v>9</v>
      </c>
      <c r="BZ181" s="569"/>
      <c r="CA181" s="569">
        <v>10</v>
      </c>
      <c r="CB181" s="569"/>
      <c r="CC181" s="569">
        <v>11</v>
      </c>
      <c r="CD181" s="569"/>
      <c r="CE181" s="569">
        <v>12</v>
      </c>
      <c r="CF181" s="569"/>
      <c r="CG181" s="569">
        <v>13</v>
      </c>
      <c r="CH181" s="569"/>
      <c r="CI181" s="569">
        <v>14</v>
      </c>
      <c r="CJ181" s="569"/>
      <c r="CK181" s="569">
        <v>15</v>
      </c>
      <c r="CL181" s="569"/>
      <c r="CM181" s="569">
        <v>16</v>
      </c>
      <c r="CN181" s="569"/>
      <c r="CO181" s="569">
        <v>17</v>
      </c>
      <c r="CP181" s="569"/>
      <c r="CQ181" s="569">
        <v>18</v>
      </c>
      <c r="CR181" s="569"/>
      <c r="CS181" s="569">
        <v>19</v>
      </c>
      <c r="CT181" s="569"/>
      <c r="CU181" s="569">
        <v>20</v>
      </c>
      <c r="CV181" s="569"/>
      <c r="CW181" s="569">
        <v>21</v>
      </c>
      <c r="CX181" s="569"/>
      <c r="CY181" s="569">
        <v>22</v>
      </c>
      <c r="CZ181" s="569"/>
      <c r="DA181" s="569">
        <v>23</v>
      </c>
      <c r="DB181" s="569"/>
      <c r="DC181" s="569">
        <v>24</v>
      </c>
      <c r="DD181" s="569"/>
      <c r="DE181" s="569">
        <v>25</v>
      </c>
      <c r="DF181" s="569"/>
      <c r="DG181" s="569">
        <v>26</v>
      </c>
      <c r="DH181" s="569"/>
      <c r="DI181" s="569">
        <v>27</v>
      </c>
      <c r="DJ181" s="569"/>
      <c r="DK181" s="569">
        <v>28</v>
      </c>
      <c r="DL181" s="569"/>
      <c r="DM181" s="569">
        <v>29</v>
      </c>
      <c r="DN181" s="569"/>
      <c r="DO181" s="569">
        <v>30</v>
      </c>
      <c r="DP181" s="569"/>
      <c r="DQ181" s="569">
        <v>31</v>
      </c>
      <c r="DR181" s="569"/>
      <c r="DS181" s="569">
        <v>32</v>
      </c>
      <c r="DT181" s="569"/>
      <c r="DU181" s="569">
        <v>33</v>
      </c>
      <c r="DV181" s="569"/>
      <c r="DW181" s="569">
        <v>34</v>
      </c>
      <c r="DX181" s="569"/>
      <c r="DY181" s="569">
        <v>35</v>
      </c>
      <c r="DZ181" s="569"/>
      <c r="EA181" s="569">
        <v>36</v>
      </c>
      <c r="EB181" s="569"/>
      <c r="EC181" s="569"/>
      <c r="ED181" s="569"/>
      <c r="EE181" s="569"/>
      <c r="EF181" s="569"/>
    </row>
    <row r="182" spans="1:136" ht="18.75" customHeight="1">
      <c r="AZ182" s="569"/>
      <c r="BI182" s="569">
        <v>1</v>
      </c>
      <c r="BJ182" s="569"/>
      <c r="BK182" s="569">
        <v>2</v>
      </c>
      <c r="BL182" s="569"/>
      <c r="BM182" s="569">
        <v>3</v>
      </c>
      <c r="BN182" s="569"/>
      <c r="BO182" s="569">
        <v>4</v>
      </c>
      <c r="BP182" s="569"/>
      <c r="BQ182" s="569">
        <v>5</v>
      </c>
      <c r="BR182" s="569"/>
      <c r="BS182" s="569"/>
      <c r="BT182" s="569"/>
      <c r="BU182" s="569"/>
      <c r="BV182" s="569"/>
      <c r="BW182" s="569"/>
      <c r="BX182" s="569"/>
      <c r="BY182" s="569"/>
      <c r="BZ182" s="569"/>
      <c r="CA182" s="569"/>
      <c r="CB182" s="569"/>
      <c r="CC182" s="569"/>
      <c r="CD182" s="569"/>
      <c r="CE182" s="569"/>
      <c r="CF182" s="569"/>
      <c r="CG182" s="569"/>
      <c r="CH182" s="569"/>
      <c r="CI182" s="569"/>
      <c r="CJ182" s="569"/>
      <c r="CK182" s="569"/>
      <c r="CL182" s="569"/>
      <c r="CM182" s="569"/>
      <c r="CN182" s="569"/>
      <c r="CO182" s="569"/>
      <c r="CP182" s="569"/>
      <c r="CQ182" s="569"/>
      <c r="CR182" s="569"/>
      <c r="CS182" s="569"/>
      <c r="CT182" s="569"/>
      <c r="CU182" s="569"/>
      <c r="CV182" s="569"/>
      <c r="CW182" s="569"/>
      <c r="CX182" s="569"/>
      <c r="CY182" s="569"/>
      <c r="CZ182" s="569"/>
      <c r="DA182" s="569"/>
      <c r="DB182" s="569"/>
      <c r="DC182" s="569"/>
      <c r="DD182" s="569"/>
      <c r="DE182" s="569"/>
      <c r="DF182" s="569"/>
      <c r="DG182" s="569"/>
      <c r="DH182" s="569"/>
      <c r="DI182" s="569"/>
      <c r="DJ182" s="569"/>
      <c r="DK182" s="569"/>
      <c r="DL182" s="569"/>
      <c r="DM182" s="569"/>
      <c r="DN182" s="569"/>
      <c r="DO182" s="569"/>
      <c r="DP182" s="569"/>
      <c r="DQ182" s="569"/>
      <c r="DR182" s="569"/>
      <c r="DS182" s="569"/>
      <c r="DT182" s="569"/>
      <c r="DU182" s="569"/>
      <c r="DV182" s="569"/>
      <c r="DW182" s="569"/>
      <c r="DX182" s="569"/>
      <c r="DY182" s="569"/>
      <c r="DZ182" s="569"/>
      <c r="EA182" s="569"/>
      <c r="EB182" s="569"/>
      <c r="EC182" s="569"/>
      <c r="ED182" s="569"/>
      <c r="EE182" s="569"/>
      <c r="EF182" s="569"/>
    </row>
    <row r="183" spans="1:136" ht="33" customHeight="1">
      <c r="A183" s="398" t="s">
        <v>1144</v>
      </c>
      <c r="AZ183" s="569"/>
      <c r="BI183" s="569">
        <v>1</v>
      </c>
      <c r="BJ183" s="569">
        <v>2</v>
      </c>
      <c r="BK183" s="569">
        <v>3</v>
      </c>
      <c r="BL183" s="569">
        <v>4</v>
      </c>
      <c r="BM183" s="569">
        <v>5</v>
      </c>
      <c r="BN183" s="569">
        <v>6</v>
      </c>
      <c r="BO183" s="569"/>
      <c r="BP183" s="569"/>
      <c r="BQ183" s="569"/>
      <c r="BR183" s="569"/>
      <c r="BS183" s="569"/>
      <c r="BT183" s="569"/>
      <c r="BU183" s="569"/>
      <c r="BV183" s="569"/>
      <c r="BW183" s="569"/>
      <c r="BX183" s="569"/>
      <c r="BY183" s="569"/>
      <c r="BZ183" s="569"/>
      <c r="CA183" s="569"/>
      <c r="CB183" s="569"/>
      <c r="CC183" s="569"/>
      <c r="CD183" s="569"/>
      <c r="CE183" s="569"/>
      <c r="CF183" s="569"/>
      <c r="CG183" s="569"/>
      <c r="CH183" s="569"/>
      <c r="CI183" s="569"/>
      <c r="CJ183" s="569"/>
      <c r="CK183" s="569"/>
      <c r="CL183" s="569"/>
      <c r="CM183" s="569"/>
      <c r="CN183" s="569"/>
      <c r="CO183" s="569"/>
      <c r="CP183" s="569"/>
      <c r="CQ183" s="569"/>
      <c r="CR183" s="569"/>
      <c r="CS183" s="569"/>
      <c r="CT183" s="569"/>
      <c r="CU183" s="569"/>
      <c r="CV183" s="569"/>
      <c r="CW183" s="569"/>
      <c r="CX183" s="569"/>
      <c r="CY183" s="569"/>
      <c r="CZ183" s="569"/>
      <c r="DA183" s="569"/>
      <c r="DB183" s="569"/>
      <c r="DC183" s="569"/>
      <c r="DD183" s="569"/>
      <c r="DE183" s="569"/>
      <c r="DF183" s="569"/>
      <c r="DG183" s="569"/>
      <c r="DH183" s="569"/>
      <c r="DI183" s="569"/>
      <c r="DJ183" s="569"/>
      <c r="DK183" s="569"/>
      <c r="DL183" s="569"/>
      <c r="DM183" s="569"/>
      <c r="DN183" s="569"/>
      <c r="DO183" s="569"/>
      <c r="DP183" s="569"/>
      <c r="DQ183" s="569"/>
      <c r="DR183" s="569"/>
      <c r="DS183" s="569"/>
      <c r="DT183" s="569"/>
      <c r="DU183" s="569"/>
      <c r="DV183" s="569"/>
      <c r="DW183" s="569"/>
      <c r="DX183" s="569"/>
      <c r="DY183" s="569"/>
      <c r="DZ183" s="569"/>
      <c r="EA183" s="569"/>
      <c r="EB183" s="569"/>
      <c r="EC183" s="569"/>
      <c r="ED183" s="569"/>
      <c r="EE183" s="569"/>
      <c r="EF183" s="569"/>
    </row>
    <row r="185" spans="1:136">
      <c r="F185" s="650"/>
      <c r="G185" s="650"/>
      <c r="H185" s="650"/>
      <c r="I185" s="650"/>
      <c r="J185" s="650"/>
      <c r="K185" s="650"/>
      <c r="L185" s="649"/>
      <c r="M185" s="649"/>
      <c r="N185" s="649"/>
      <c r="O185" s="649"/>
      <c r="P185" s="649"/>
    </row>
    <row r="186" spans="1:136" ht="22.5" customHeight="1">
      <c r="B186" s="740" t="s">
        <v>1164</v>
      </c>
      <c r="C186" s="741" t="s">
        <v>1145</v>
      </c>
      <c r="D186" s="741"/>
      <c r="E186" s="385"/>
      <c r="F186" s="709" t="s">
        <v>2531</v>
      </c>
      <c r="G186" s="710"/>
      <c r="H186" s="710"/>
      <c r="I186" s="710"/>
      <c r="J186" s="710"/>
      <c r="K186" s="906"/>
      <c r="L186" s="667" t="s">
        <v>1146</v>
      </c>
      <c r="M186" s="667"/>
      <c r="N186" s="667"/>
      <c r="O186" s="667"/>
      <c r="P186" s="667"/>
      <c r="Q186" s="667"/>
      <c r="R186" s="667"/>
      <c r="S186" s="667"/>
      <c r="T186" s="709" t="s">
        <v>1171</v>
      </c>
      <c r="U186" s="710"/>
      <c r="V186" s="710"/>
      <c r="W186" s="710"/>
      <c r="X186" s="710"/>
      <c r="Y186" s="710"/>
      <c r="Z186" s="667" t="s">
        <v>1147</v>
      </c>
      <c r="AA186" s="667"/>
      <c r="AB186" s="667"/>
      <c r="AC186" s="667"/>
      <c r="AD186" s="709"/>
      <c r="AE186" s="709" t="s">
        <v>1148</v>
      </c>
      <c r="AF186" s="710"/>
      <c r="AG186" s="710"/>
      <c r="AH186" s="710"/>
      <c r="AI186" s="710"/>
      <c r="AJ186" s="710"/>
      <c r="AK186" s="906"/>
      <c r="AL186" s="686" t="s">
        <v>1135</v>
      </c>
      <c r="AM186" s="686"/>
      <c r="AN186" s="789" t="s">
        <v>1174</v>
      </c>
      <c r="AO186" s="789"/>
      <c r="AP186" s="848" t="s">
        <v>1688</v>
      </c>
      <c r="AQ186" s="849"/>
      <c r="AR186" s="849"/>
      <c r="AS186" s="849"/>
      <c r="AT186" s="849"/>
      <c r="AU186" s="849"/>
      <c r="AY186"/>
      <c r="AZ186" s="569"/>
      <c r="BA186" s="569"/>
      <c r="BB186" s="364"/>
      <c r="BC186" s="364"/>
      <c r="BD186" s="364"/>
      <c r="BE186" s="364"/>
      <c r="BF186" s="364"/>
      <c r="BG186" s="364"/>
      <c r="BH186" s="364"/>
    </row>
    <row r="187" spans="1:136" ht="19.5" customHeight="1">
      <c r="B187" s="740"/>
      <c r="C187" s="741"/>
      <c r="D187" s="741"/>
      <c r="E187" s="666">
        <v>1</v>
      </c>
      <c r="F187" s="750"/>
      <c r="G187" s="752" t="s">
        <v>2532</v>
      </c>
      <c r="H187" s="754"/>
      <c r="I187" s="756" t="s">
        <v>2532</v>
      </c>
      <c r="J187" s="911"/>
      <c r="K187" s="912"/>
      <c r="L187" s="703"/>
      <c r="M187" s="704"/>
      <c r="N187" s="704"/>
      <c r="O187" s="704"/>
      <c r="P187" s="704"/>
      <c r="Q187" s="704"/>
      <c r="R187" s="704"/>
      <c r="S187" s="705"/>
      <c r="T187" s="726"/>
      <c r="U187" s="727"/>
      <c r="V187" s="728"/>
      <c r="W187" s="726"/>
      <c r="X187" s="727"/>
      <c r="Y187" s="728"/>
      <c r="Z187" s="693"/>
      <c r="AA187" s="694"/>
      <c r="AB187" s="746" t="s">
        <v>34</v>
      </c>
      <c r="AC187" s="722"/>
      <c r="AD187" s="723"/>
      <c r="AE187" s="749"/>
      <c r="AF187" s="749"/>
      <c r="AG187" s="749"/>
      <c r="AH187" s="749"/>
      <c r="AI187" s="749"/>
      <c r="AJ187" s="749"/>
      <c r="AK187" s="749"/>
      <c r="AL187" s="919" t="str">
        <f>IF(OR(L187&lt;&gt;"",T187&lt;&gt;"",W187&lt;&gt;"",Z187&lt;&gt;"",AC187&lt;&gt;"",AE187&lt;&gt;""),IF(OR(L187="",T187="",W187="",Z187="",AC187="",AE187=""),"入力漏れ","OK"),"")</f>
        <v/>
      </c>
      <c r="AM187" s="920"/>
      <c r="AN187" s="896" t="str">
        <f>+IF(L187&amp;T187&amp;W187&amp;AE187="","",IF(LEN(L187&amp;T187&amp;W187&amp;AE187)*2=LENB(L187&amp;T187&amp;W187&amp;AE187),"OK","半角不可"))</f>
        <v/>
      </c>
      <c r="AO187" s="897"/>
      <c r="AP187" s="923" t="str">
        <f>+IF('[1]付表２業態調書 (文字チェック用)'!DB17&gt;0,"禁止文字が含まれています","OK")</f>
        <v>OK</v>
      </c>
      <c r="AQ187" s="924"/>
      <c r="AR187" s="924"/>
      <c r="AS187" s="924"/>
      <c r="AT187" s="924"/>
      <c r="AU187" s="925"/>
      <c r="AY187"/>
      <c r="AZ187" s="569"/>
      <c r="BA187" s="569" t="str">
        <f>+T187&amp;"　"&amp;W187</f>
        <v>　</v>
      </c>
      <c r="BB187" s="364"/>
      <c r="BC187" s="364"/>
      <c r="BD187" s="364"/>
      <c r="BE187" s="364"/>
      <c r="BF187" s="364"/>
      <c r="BG187" s="364"/>
      <c r="BH187" s="364"/>
      <c r="BJ187" s="569" t="str">
        <f>+T187&amp;"　"&amp;W187</f>
        <v>　</v>
      </c>
    </row>
    <row r="188" spans="1:136" ht="19.5" customHeight="1">
      <c r="B188" s="740"/>
      <c r="C188" s="741"/>
      <c r="D188" s="741"/>
      <c r="E188" s="666"/>
      <c r="F188" s="751"/>
      <c r="G188" s="753"/>
      <c r="H188" s="755"/>
      <c r="I188" s="753"/>
      <c r="J188" s="913"/>
      <c r="K188" s="914"/>
      <c r="L188" s="706"/>
      <c r="M188" s="707"/>
      <c r="N188" s="707"/>
      <c r="O188" s="707"/>
      <c r="P188" s="707"/>
      <c r="Q188" s="707"/>
      <c r="R188" s="707"/>
      <c r="S188" s="708"/>
      <c r="T188" s="729"/>
      <c r="U188" s="730"/>
      <c r="V188" s="731"/>
      <c r="W188" s="729"/>
      <c r="X188" s="730"/>
      <c r="Y188" s="731"/>
      <c r="Z188" s="695"/>
      <c r="AA188" s="696"/>
      <c r="AB188" s="747"/>
      <c r="AC188" s="724"/>
      <c r="AD188" s="725"/>
      <c r="AE188" s="749"/>
      <c r="AF188" s="749"/>
      <c r="AG188" s="749"/>
      <c r="AH188" s="749"/>
      <c r="AI188" s="749"/>
      <c r="AJ188" s="749"/>
      <c r="AK188" s="749"/>
      <c r="AL188" s="921"/>
      <c r="AM188" s="922"/>
      <c r="AN188" s="900"/>
      <c r="AO188" s="901"/>
      <c r="AP188" s="926"/>
      <c r="AQ188" s="927"/>
      <c r="AR188" s="927"/>
      <c r="AS188" s="927"/>
      <c r="AT188" s="927"/>
      <c r="AU188" s="928"/>
      <c r="AY188"/>
      <c r="AZ188" s="569"/>
      <c r="BA188" s="569"/>
      <c r="BB188" s="364"/>
      <c r="BC188" s="364"/>
      <c r="BD188" s="364"/>
      <c r="BE188" s="364"/>
      <c r="BF188" s="364"/>
      <c r="BG188" s="364"/>
      <c r="BH188" s="364"/>
    </row>
    <row r="189" spans="1:136" ht="19.5" customHeight="1">
      <c r="B189" s="740"/>
      <c r="C189" s="741"/>
      <c r="D189" s="741"/>
      <c r="E189" s="666">
        <v>2</v>
      </c>
      <c r="F189" s="750"/>
      <c r="G189" s="756" t="s">
        <v>2532</v>
      </c>
      <c r="H189" s="754"/>
      <c r="I189" s="756" t="s">
        <v>2532</v>
      </c>
      <c r="J189" s="911"/>
      <c r="K189" s="912"/>
      <c r="L189" s="703"/>
      <c r="M189" s="704"/>
      <c r="N189" s="704"/>
      <c r="O189" s="704"/>
      <c r="P189" s="704"/>
      <c r="Q189" s="704"/>
      <c r="R189" s="704"/>
      <c r="S189" s="705"/>
      <c r="T189" s="726"/>
      <c r="U189" s="727"/>
      <c r="V189" s="728"/>
      <c r="W189" s="726"/>
      <c r="X189" s="727"/>
      <c r="Y189" s="728"/>
      <c r="Z189" s="693"/>
      <c r="AA189" s="694"/>
      <c r="AB189" s="746" t="s">
        <v>34</v>
      </c>
      <c r="AC189" s="722"/>
      <c r="AD189" s="723"/>
      <c r="AE189" s="749"/>
      <c r="AF189" s="749"/>
      <c r="AG189" s="749"/>
      <c r="AH189" s="749"/>
      <c r="AI189" s="749"/>
      <c r="AJ189" s="749"/>
      <c r="AK189" s="749"/>
      <c r="AL189" s="919" t="str">
        <f>IF(OR(L189&lt;&gt;"",T189&lt;&gt;"",W189&lt;&gt;"",Z189&lt;&gt;"",AC189&lt;&gt;"",AE189&lt;&gt;""),IF(OR(L189="",T189="",W189="",Z189="",AC189="",AE189=""),"入力漏れ","OK"),"")</f>
        <v/>
      </c>
      <c r="AM189" s="920"/>
      <c r="AN189" s="896" t="str">
        <f>+IF(L189&amp;T189&amp;W189&amp;AE189="","",IF(LEN(L189&amp;T189&amp;W189&amp;AE189)*2=LENB(L189&amp;T189&amp;W189&amp;AE189),"OK","半角不可"))</f>
        <v/>
      </c>
      <c r="AO189" s="897"/>
      <c r="AP189" s="923" t="str">
        <f>+IF('[1]付表２業態調書 (文字チェック用)'!DB19&gt;0,"禁止文字が含まれています","OK")</f>
        <v>OK</v>
      </c>
      <c r="AQ189" s="924"/>
      <c r="AR189" s="924"/>
      <c r="AS189" s="924"/>
      <c r="AT189" s="924"/>
      <c r="AU189" s="925"/>
      <c r="AY189"/>
      <c r="AZ189" s="569"/>
      <c r="BA189" s="569" t="str">
        <f>+T189&amp;"　"&amp;W189</f>
        <v>　</v>
      </c>
      <c r="BB189" s="364"/>
      <c r="BC189" s="364"/>
      <c r="BD189" s="364"/>
      <c r="BE189" s="364"/>
      <c r="BF189" s="364"/>
      <c r="BG189" s="364"/>
      <c r="BH189" s="364"/>
      <c r="BJ189" s="569" t="str">
        <f>+T189&amp;"　"&amp;W189</f>
        <v>　</v>
      </c>
    </row>
    <row r="190" spans="1:136" ht="19.5" customHeight="1">
      <c r="B190" s="740"/>
      <c r="C190" s="741"/>
      <c r="D190" s="741"/>
      <c r="E190" s="666"/>
      <c r="F190" s="751"/>
      <c r="G190" s="753"/>
      <c r="H190" s="755"/>
      <c r="I190" s="753"/>
      <c r="J190" s="913"/>
      <c r="K190" s="914"/>
      <c r="L190" s="706"/>
      <c r="M190" s="707"/>
      <c r="N190" s="707"/>
      <c r="O190" s="707"/>
      <c r="P190" s="707"/>
      <c r="Q190" s="707"/>
      <c r="R190" s="707"/>
      <c r="S190" s="708"/>
      <c r="T190" s="729"/>
      <c r="U190" s="730"/>
      <c r="V190" s="731"/>
      <c r="W190" s="729"/>
      <c r="X190" s="730"/>
      <c r="Y190" s="731"/>
      <c r="Z190" s="695"/>
      <c r="AA190" s="696"/>
      <c r="AB190" s="747"/>
      <c r="AC190" s="724"/>
      <c r="AD190" s="725"/>
      <c r="AE190" s="749"/>
      <c r="AF190" s="749"/>
      <c r="AG190" s="749"/>
      <c r="AH190" s="749"/>
      <c r="AI190" s="749"/>
      <c r="AJ190" s="749"/>
      <c r="AK190" s="749"/>
      <c r="AL190" s="921"/>
      <c r="AM190" s="922"/>
      <c r="AN190" s="900"/>
      <c r="AO190" s="901"/>
      <c r="AP190" s="926"/>
      <c r="AQ190" s="927"/>
      <c r="AR190" s="927"/>
      <c r="AS190" s="927"/>
      <c r="AT190" s="927"/>
      <c r="AU190" s="928"/>
      <c r="AY190"/>
      <c r="AZ190" s="569"/>
      <c r="BA190" s="569"/>
      <c r="BB190" s="364"/>
      <c r="BC190" s="364"/>
      <c r="BD190" s="364"/>
      <c r="BE190" s="364"/>
      <c r="BF190" s="364"/>
      <c r="BG190" s="364"/>
      <c r="BH190" s="364"/>
    </row>
    <row r="191" spans="1:136">
      <c r="AZ191" s="569"/>
      <c r="BI191" s="569"/>
      <c r="BJ191" s="569"/>
      <c r="BK191" s="569"/>
      <c r="BL191" s="569"/>
      <c r="BM191" s="569"/>
    </row>
    <row r="192" spans="1:136">
      <c r="AZ192" s="569"/>
      <c r="BI192" s="569"/>
      <c r="BJ192" s="569"/>
      <c r="BK192" s="569"/>
      <c r="BL192" s="569"/>
      <c r="BM192" s="569"/>
    </row>
    <row r="193" spans="2:65">
      <c r="AZ193" s="569"/>
      <c r="BI193" s="569"/>
      <c r="BJ193" s="569"/>
      <c r="BK193" s="569"/>
      <c r="BL193" s="569"/>
      <c r="BM193" s="569"/>
    </row>
    <row r="194" spans="2:65" ht="18.75" customHeight="1">
      <c r="B194" s="740" t="s">
        <v>942</v>
      </c>
      <c r="C194" s="741" t="s">
        <v>2534</v>
      </c>
      <c r="D194" s="741"/>
      <c r="E194" s="648"/>
      <c r="F194" s="709" t="s">
        <v>2531</v>
      </c>
      <c r="G194" s="710"/>
      <c r="H194" s="710"/>
      <c r="I194" s="710"/>
      <c r="J194" s="710"/>
      <c r="K194" s="906"/>
      <c r="L194" s="667" t="s">
        <v>1146</v>
      </c>
      <c r="M194" s="667"/>
      <c r="N194" s="667"/>
      <c r="O194" s="667"/>
      <c r="P194" s="667"/>
      <c r="Q194" s="667"/>
      <c r="R194" s="667"/>
      <c r="S194" s="667"/>
      <c r="T194" s="709" t="s">
        <v>1171</v>
      </c>
      <c r="U194" s="710"/>
      <c r="V194" s="710"/>
      <c r="W194" s="710"/>
      <c r="X194" s="710"/>
      <c r="Y194" s="710"/>
      <c r="Z194" s="667" t="s">
        <v>1147</v>
      </c>
      <c r="AA194" s="667"/>
      <c r="AB194" s="667"/>
      <c r="AC194" s="667"/>
      <c r="AD194" s="709"/>
      <c r="AE194" s="709" t="s">
        <v>1148</v>
      </c>
      <c r="AF194" s="710"/>
      <c r="AG194" s="710"/>
      <c r="AH194" s="710"/>
      <c r="AI194" s="710"/>
      <c r="AJ194" s="710"/>
      <c r="AK194" s="906"/>
      <c r="AL194" s="686" t="s">
        <v>1135</v>
      </c>
      <c r="AM194" s="686"/>
      <c r="AN194" s="789" t="s">
        <v>1174</v>
      </c>
      <c r="AO194" s="789"/>
      <c r="AP194" s="848" t="s">
        <v>1688</v>
      </c>
      <c r="AQ194" s="849"/>
      <c r="AR194" s="849"/>
      <c r="AS194" s="849"/>
      <c r="AT194" s="849"/>
      <c r="AU194" s="849"/>
      <c r="BI194" s="569"/>
      <c r="BJ194" s="569"/>
    </row>
    <row r="195" spans="2:65" ht="19.5" customHeight="1">
      <c r="B195" s="740"/>
      <c r="C195" s="741"/>
      <c r="D195" s="741"/>
      <c r="E195" s="665">
        <v>1</v>
      </c>
      <c r="F195" s="750"/>
      <c r="G195" s="752" t="s">
        <v>2532</v>
      </c>
      <c r="H195" s="754"/>
      <c r="I195" s="756" t="s">
        <v>2532</v>
      </c>
      <c r="J195" s="911"/>
      <c r="K195" s="912"/>
      <c r="L195" s="703"/>
      <c r="M195" s="704"/>
      <c r="N195" s="704"/>
      <c r="O195" s="704"/>
      <c r="P195" s="704"/>
      <c r="Q195" s="704"/>
      <c r="R195" s="704"/>
      <c r="S195" s="705"/>
      <c r="T195" s="726"/>
      <c r="U195" s="727"/>
      <c r="V195" s="728"/>
      <c r="W195" s="726"/>
      <c r="X195" s="727"/>
      <c r="Y195" s="728"/>
      <c r="Z195" s="693"/>
      <c r="AA195" s="694"/>
      <c r="AB195" s="720" t="s">
        <v>34</v>
      </c>
      <c r="AC195" s="722"/>
      <c r="AD195" s="723"/>
      <c r="AE195" s="749"/>
      <c r="AF195" s="749"/>
      <c r="AG195" s="749"/>
      <c r="AH195" s="749"/>
      <c r="AI195" s="749"/>
      <c r="AJ195" s="749"/>
      <c r="AK195" s="749"/>
      <c r="AL195" s="919" t="str">
        <f>IF(OR(L195&lt;&gt;"",T195&lt;&gt;"",W195&lt;&gt;"",Z195&lt;&gt;"",AC195&lt;&gt;"",AE195&lt;&gt;""),IF(OR(L195="",T195="",W195="",Z195="",AC195="",AE195=""),"入力漏れ","OK"),"")</f>
        <v/>
      </c>
      <c r="AM195" s="920"/>
      <c r="AN195" s="896" t="str">
        <f>+IF(L195&amp;T195&amp;W195&amp;AE195="","",IF(LEN(L195&amp;T195&amp;W195&amp;AE195)*2=LENB(L195&amp;T195&amp;W195&amp;AE195),"OK","半角不可"))</f>
        <v/>
      </c>
      <c r="AO195" s="897"/>
      <c r="AP195" s="923" t="str">
        <f>+IF('[1]付表２業態調書 (文字チェック用)'!DB25&gt;0,"禁止文字が含まれています","OK")</f>
        <v>OK</v>
      </c>
      <c r="AQ195" s="924"/>
      <c r="AR195" s="924"/>
      <c r="AS195" s="924"/>
      <c r="AT195" s="924"/>
      <c r="AU195" s="925"/>
      <c r="BI195" s="569"/>
      <c r="BJ195" s="569" t="str">
        <f>+T195&amp;"　"&amp;W195</f>
        <v>　</v>
      </c>
    </row>
    <row r="196" spans="2:65" ht="19.5" customHeight="1">
      <c r="B196" s="740"/>
      <c r="C196" s="741"/>
      <c r="D196" s="741"/>
      <c r="E196" s="665"/>
      <c r="F196" s="751"/>
      <c r="G196" s="753"/>
      <c r="H196" s="755"/>
      <c r="I196" s="753"/>
      <c r="J196" s="913"/>
      <c r="K196" s="914"/>
      <c r="L196" s="706"/>
      <c r="M196" s="707"/>
      <c r="N196" s="707"/>
      <c r="O196" s="707"/>
      <c r="P196" s="707"/>
      <c r="Q196" s="707"/>
      <c r="R196" s="707"/>
      <c r="S196" s="708"/>
      <c r="T196" s="729"/>
      <c r="U196" s="730"/>
      <c r="V196" s="731"/>
      <c r="W196" s="729"/>
      <c r="X196" s="730"/>
      <c r="Y196" s="731"/>
      <c r="Z196" s="695"/>
      <c r="AA196" s="696"/>
      <c r="AB196" s="721"/>
      <c r="AC196" s="724"/>
      <c r="AD196" s="725"/>
      <c r="AE196" s="749"/>
      <c r="AF196" s="749"/>
      <c r="AG196" s="749"/>
      <c r="AH196" s="749"/>
      <c r="AI196" s="749"/>
      <c r="AJ196" s="749"/>
      <c r="AK196" s="749"/>
      <c r="AL196" s="921"/>
      <c r="AM196" s="922"/>
      <c r="AN196" s="900"/>
      <c r="AO196" s="901"/>
      <c r="AP196" s="926"/>
      <c r="AQ196" s="927"/>
      <c r="AR196" s="927"/>
      <c r="AS196" s="927"/>
      <c r="AT196" s="927"/>
      <c r="AU196" s="928"/>
      <c r="BI196" s="569"/>
      <c r="BJ196" s="569"/>
    </row>
    <row r="197" spans="2:65" ht="19.5" customHeight="1">
      <c r="B197" s="740"/>
      <c r="C197" s="741"/>
      <c r="D197" s="741"/>
      <c r="E197" s="665">
        <v>2</v>
      </c>
      <c r="F197" s="750"/>
      <c r="G197" s="756" t="s">
        <v>2532</v>
      </c>
      <c r="H197" s="754"/>
      <c r="I197" s="756" t="s">
        <v>2532</v>
      </c>
      <c r="J197" s="911"/>
      <c r="K197" s="912"/>
      <c r="L197" s="703"/>
      <c r="M197" s="704"/>
      <c r="N197" s="704"/>
      <c r="O197" s="704"/>
      <c r="P197" s="704"/>
      <c r="Q197" s="704"/>
      <c r="R197" s="704"/>
      <c r="S197" s="705"/>
      <c r="T197" s="726"/>
      <c r="U197" s="727"/>
      <c r="V197" s="728"/>
      <c r="W197" s="726"/>
      <c r="X197" s="727"/>
      <c r="Y197" s="728"/>
      <c r="Z197" s="693"/>
      <c r="AA197" s="694"/>
      <c r="AB197" s="720" t="s">
        <v>34</v>
      </c>
      <c r="AC197" s="722"/>
      <c r="AD197" s="723"/>
      <c r="AE197" s="749"/>
      <c r="AF197" s="749"/>
      <c r="AG197" s="749"/>
      <c r="AH197" s="749"/>
      <c r="AI197" s="749"/>
      <c r="AJ197" s="749"/>
      <c r="AK197" s="749"/>
      <c r="AL197" s="919" t="str">
        <f t="shared" ref="AL197" si="8">IF(OR(L197&lt;&gt;"",T197&lt;&gt;"",W197&lt;&gt;"",Z197&lt;&gt;"",AC197&lt;&gt;"",AE197&lt;&gt;""),IF(OR(L197="",T197="",W197="",Z197="",AC197="",AE197=""),"入力漏れ","OK"),"")</f>
        <v/>
      </c>
      <c r="AM197" s="920"/>
      <c r="AN197" s="896" t="str">
        <f>+IF(L197&amp;T197&amp;W197&amp;AE197="","",IF(LEN(L197&amp;T197&amp;W197&amp;AE197)*2=LENB(L197&amp;T197&amp;W197&amp;AE197),"OK","半角不可"))</f>
        <v/>
      </c>
      <c r="AO197" s="897"/>
      <c r="AP197" s="923" t="str">
        <f>+IF('[1]付表２業態調書 (文字チェック用)'!DB27&gt;0,"禁止文字が含まれています","OK")</f>
        <v>OK</v>
      </c>
      <c r="AQ197" s="924"/>
      <c r="AR197" s="924"/>
      <c r="AS197" s="924"/>
      <c r="AT197" s="924"/>
      <c r="AU197" s="925"/>
      <c r="BI197" s="569"/>
      <c r="BJ197" s="569" t="str">
        <f>+T197&amp;"　"&amp;W197</f>
        <v>　</v>
      </c>
    </row>
    <row r="198" spans="2:65" ht="19.5" customHeight="1">
      <c r="B198" s="740"/>
      <c r="C198" s="741"/>
      <c r="D198" s="741"/>
      <c r="E198" s="665"/>
      <c r="F198" s="751"/>
      <c r="G198" s="753"/>
      <c r="H198" s="755"/>
      <c r="I198" s="753"/>
      <c r="J198" s="913"/>
      <c r="K198" s="914"/>
      <c r="L198" s="706"/>
      <c r="M198" s="707"/>
      <c r="N198" s="707"/>
      <c r="O198" s="707"/>
      <c r="P198" s="707"/>
      <c r="Q198" s="707"/>
      <c r="R198" s="707"/>
      <c r="S198" s="708"/>
      <c r="T198" s="729"/>
      <c r="U198" s="730"/>
      <c r="V198" s="731"/>
      <c r="W198" s="729"/>
      <c r="X198" s="730"/>
      <c r="Y198" s="731"/>
      <c r="Z198" s="695"/>
      <c r="AA198" s="696"/>
      <c r="AB198" s="721"/>
      <c r="AC198" s="724"/>
      <c r="AD198" s="725"/>
      <c r="AE198" s="749"/>
      <c r="AF198" s="749"/>
      <c r="AG198" s="749"/>
      <c r="AH198" s="749"/>
      <c r="AI198" s="749"/>
      <c r="AJ198" s="749"/>
      <c r="AK198" s="749"/>
      <c r="AL198" s="921"/>
      <c r="AM198" s="922"/>
      <c r="AN198" s="900"/>
      <c r="AO198" s="901"/>
      <c r="AP198" s="926"/>
      <c r="AQ198" s="927"/>
      <c r="AR198" s="927"/>
      <c r="AS198" s="927"/>
      <c r="AT198" s="927"/>
      <c r="AU198" s="928"/>
      <c r="BI198" s="569"/>
      <c r="BJ198" s="569"/>
    </row>
    <row r="199" spans="2:65" ht="19.5" customHeight="1">
      <c r="B199" s="740"/>
      <c r="C199" s="741"/>
      <c r="D199" s="741"/>
      <c r="E199" s="665">
        <v>3</v>
      </c>
      <c r="F199" s="750"/>
      <c r="G199" s="752" t="s">
        <v>2532</v>
      </c>
      <c r="H199" s="754"/>
      <c r="I199" s="756" t="s">
        <v>2532</v>
      </c>
      <c r="J199" s="911"/>
      <c r="K199" s="912"/>
      <c r="L199" s="703"/>
      <c r="M199" s="704"/>
      <c r="N199" s="704"/>
      <c r="O199" s="704"/>
      <c r="P199" s="704"/>
      <c r="Q199" s="704"/>
      <c r="R199" s="704"/>
      <c r="S199" s="705"/>
      <c r="T199" s="726"/>
      <c r="U199" s="727"/>
      <c r="V199" s="728"/>
      <c r="W199" s="726"/>
      <c r="X199" s="727"/>
      <c r="Y199" s="728"/>
      <c r="Z199" s="693"/>
      <c r="AA199" s="694"/>
      <c r="AB199" s="720" t="s">
        <v>34</v>
      </c>
      <c r="AC199" s="722"/>
      <c r="AD199" s="723"/>
      <c r="AE199" s="749"/>
      <c r="AF199" s="749"/>
      <c r="AG199" s="749"/>
      <c r="AH199" s="749"/>
      <c r="AI199" s="749"/>
      <c r="AJ199" s="749"/>
      <c r="AK199" s="749"/>
      <c r="AL199" s="919" t="str">
        <f t="shared" ref="AL199" si="9">IF(OR(L199&lt;&gt;"",T199&lt;&gt;"",W199&lt;&gt;"",Z199&lt;&gt;"",AC199&lt;&gt;"",AE199&lt;&gt;""),IF(OR(L199="",T199="",W199="",Z199="",AC199="",AE199=""),"入力漏れ","OK"),"")</f>
        <v/>
      </c>
      <c r="AM199" s="920"/>
      <c r="AN199" s="896" t="str">
        <f>+IF(L199&amp;T199&amp;W199&amp;AE199="","",IF(LEN(L199&amp;T199&amp;W199&amp;AE199)*2=LENB(L199&amp;T199&amp;W199&amp;AE199),"OK","半角不可"))</f>
        <v/>
      </c>
      <c r="AO199" s="897"/>
      <c r="AP199" s="923" t="str">
        <f>+IF('[1]付表２業態調書 (文字チェック用)'!DB29&gt;0,"禁止文字が含まれています","OK")</f>
        <v>OK</v>
      </c>
      <c r="AQ199" s="924"/>
      <c r="AR199" s="924"/>
      <c r="AS199" s="924"/>
      <c r="AT199" s="924"/>
      <c r="AU199" s="925"/>
      <c r="BI199" s="569"/>
      <c r="BJ199" s="569" t="str">
        <f>+T199&amp;"　"&amp;W199</f>
        <v>　</v>
      </c>
    </row>
    <row r="200" spans="2:65" ht="19.5" customHeight="1">
      <c r="B200" s="740"/>
      <c r="C200" s="741"/>
      <c r="D200" s="741"/>
      <c r="E200" s="665"/>
      <c r="F200" s="751"/>
      <c r="G200" s="753"/>
      <c r="H200" s="755"/>
      <c r="I200" s="753"/>
      <c r="J200" s="913"/>
      <c r="K200" s="914"/>
      <c r="L200" s="706"/>
      <c r="M200" s="707"/>
      <c r="N200" s="707"/>
      <c r="O200" s="707"/>
      <c r="P200" s="707"/>
      <c r="Q200" s="707"/>
      <c r="R200" s="707"/>
      <c r="S200" s="708"/>
      <c r="T200" s="729"/>
      <c r="U200" s="730"/>
      <c r="V200" s="731"/>
      <c r="W200" s="729"/>
      <c r="X200" s="730"/>
      <c r="Y200" s="731"/>
      <c r="Z200" s="695"/>
      <c r="AA200" s="696"/>
      <c r="AB200" s="721"/>
      <c r="AC200" s="724"/>
      <c r="AD200" s="725"/>
      <c r="AE200" s="749"/>
      <c r="AF200" s="749"/>
      <c r="AG200" s="749"/>
      <c r="AH200" s="749"/>
      <c r="AI200" s="749"/>
      <c r="AJ200" s="749"/>
      <c r="AK200" s="749"/>
      <c r="AL200" s="921"/>
      <c r="AM200" s="922"/>
      <c r="AN200" s="900"/>
      <c r="AO200" s="901"/>
      <c r="AP200" s="926"/>
      <c r="AQ200" s="927"/>
      <c r="AR200" s="927"/>
      <c r="AS200" s="927"/>
      <c r="AT200" s="927"/>
      <c r="AU200" s="928"/>
      <c r="BI200" s="569"/>
      <c r="BJ200" s="569"/>
    </row>
    <row r="201" spans="2:65" ht="19.5" customHeight="1">
      <c r="B201" s="740"/>
      <c r="C201" s="741"/>
      <c r="D201" s="741"/>
      <c r="E201" s="665">
        <v>4</v>
      </c>
      <c r="F201" s="750"/>
      <c r="G201" s="756" t="s">
        <v>2532</v>
      </c>
      <c r="H201" s="754"/>
      <c r="I201" s="756" t="s">
        <v>2532</v>
      </c>
      <c r="J201" s="911"/>
      <c r="K201" s="912"/>
      <c r="L201" s="703"/>
      <c r="M201" s="704"/>
      <c r="N201" s="704"/>
      <c r="O201" s="704"/>
      <c r="P201" s="704"/>
      <c r="Q201" s="704"/>
      <c r="R201" s="704"/>
      <c r="S201" s="705"/>
      <c r="T201" s="726"/>
      <c r="U201" s="727"/>
      <c r="V201" s="728"/>
      <c r="W201" s="726"/>
      <c r="X201" s="727"/>
      <c r="Y201" s="728"/>
      <c r="Z201" s="693"/>
      <c r="AA201" s="694"/>
      <c r="AB201" s="720" t="s">
        <v>34</v>
      </c>
      <c r="AC201" s="722"/>
      <c r="AD201" s="723"/>
      <c r="AE201" s="749"/>
      <c r="AF201" s="749"/>
      <c r="AG201" s="749"/>
      <c r="AH201" s="749"/>
      <c r="AI201" s="749"/>
      <c r="AJ201" s="749"/>
      <c r="AK201" s="749"/>
      <c r="AL201" s="919" t="str">
        <f t="shared" ref="AL201" si="10">IF(OR(L201&lt;&gt;"",T201&lt;&gt;"",W201&lt;&gt;"",Z201&lt;&gt;"",AC201&lt;&gt;"",AE201&lt;&gt;""),IF(OR(L201="",T201="",W201="",Z201="",AC201="",AE201=""),"入力漏れ","OK"),"")</f>
        <v/>
      </c>
      <c r="AM201" s="920"/>
      <c r="AN201" s="896" t="str">
        <f>+IF(L201&amp;T201&amp;W201&amp;AE201="","",IF(LEN(L201&amp;T201&amp;W201&amp;AE201)*2=LENB(L201&amp;T201&amp;W201&amp;AE201),"OK","半角不可"))</f>
        <v/>
      </c>
      <c r="AO201" s="897"/>
      <c r="AP201" s="923" t="str">
        <f>+IF('[1]付表２業態調書 (文字チェック用)'!DB31&gt;0,"禁止文字が含まれています","OK")</f>
        <v>OK</v>
      </c>
      <c r="AQ201" s="924"/>
      <c r="AR201" s="924"/>
      <c r="AS201" s="924"/>
      <c r="AT201" s="924"/>
      <c r="AU201" s="925"/>
      <c r="BI201" s="569"/>
      <c r="BJ201" s="569" t="str">
        <f>+T201&amp;"　"&amp;W201</f>
        <v>　</v>
      </c>
    </row>
    <row r="202" spans="2:65" ht="19.5" customHeight="1">
      <c r="B202" s="740"/>
      <c r="C202" s="741"/>
      <c r="D202" s="741"/>
      <c r="E202" s="665"/>
      <c r="F202" s="751"/>
      <c r="G202" s="753"/>
      <c r="H202" s="755"/>
      <c r="I202" s="753"/>
      <c r="J202" s="913"/>
      <c r="K202" s="914"/>
      <c r="L202" s="706"/>
      <c r="M202" s="707"/>
      <c r="N202" s="707"/>
      <c r="O202" s="707"/>
      <c r="P202" s="707"/>
      <c r="Q202" s="707"/>
      <c r="R202" s="707"/>
      <c r="S202" s="708"/>
      <c r="T202" s="729"/>
      <c r="U202" s="730"/>
      <c r="V202" s="731"/>
      <c r="W202" s="729"/>
      <c r="X202" s="730"/>
      <c r="Y202" s="731"/>
      <c r="Z202" s="695"/>
      <c r="AA202" s="696"/>
      <c r="AB202" s="721"/>
      <c r="AC202" s="724"/>
      <c r="AD202" s="725"/>
      <c r="AE202" s="749"/>
      <c r="AF202" s="749"/>
      <c r="AG202" s="749"/>
      <c r="AH202" s="749"/>
      <c r="AI202" s="749"/>
      <c r="AJ202" s="749"/>
      <c r="AK202" s="749"/>
      <c r="AL202" s="921"/>
      <c r="AM202" s="922"/>
      <c r="AN202" s="900"/>
      <c r="AO202" s="901"/>
      <c r="AP202" s="926"/>
      <c r="AQ202" s="927"/>
      <c r="AR202" s="927"/>
      <c r="AS202" s="927"/>
      <c r="AT202" s="927"/>
      <c r="AU202" s="928"/>
      <c r="BI202" s="569"/>
      <c r="BJ202" s="569"/>
    </row>
    <row r="203" spans="2:65" ht="19.5" customHeight="1">
      <c r="B203" s="740"/>
      <c r="C203" s="741"/>
      <c r="D203" s="741"/>
      <c r="E203" s="665">
        <v>5</v>
      </c>
      <c r="F203" s="750"/>
      <c r="G203" s="756" t="s">
        <v>2532</v>
      </c>
      <c r="H203" s="754"/>
      <c r="I203" s="756" t="s">
        <v>2532</v>
      </c>
      <c r="J203" s="911"/>
      <c r="K203" s="912"/>
      <c r="L203" s="703"/>
      <c r="M203" s="704"/>
      <c r="N203" s="704"/>
      <c r="O203" s="704"/>
      <c r="P203" s="704"/>
      <c r="Q203" s="704"/>
      <c r="R203" s="704"/>
      <c r="S203" s="705"/>
      <c r="T203" s="726"/>
      <c r="U203" s="727"/>
      <c r="V203" s="728"/>
      <c r="W203" s="726"/>
      <c r="X203" s="727"/>
      <c r="Y203" s="728"/>
      <c r="Z203" s="693"/>
      <c r="AA203" s="694"/>
      <c r="AB203" s="720" t="s">
        <v>34</v>
      </c>
      <c r="AC203" s="722"/>
      <c r="AD203" s="723"/>
      <c r="AE203" s="749"/>
      <c r="AF203" s="749"/>
      <c r="AG203" s="749"/>
      <c r="AH203" s="749"/>
      <c r="AI203" s="749"/>
      <c r="AJ203" s="749"/>
      <c r="AK203" s="749"/>
      <c r="AL203" s="919" t="str">
        <f t="shared" ref="AL203" si="11">IF(OR(L203&lt;&gt;"",T203&lt;&gt;"",W203&lt;&gt;"",Z203&lt;&gt;"",AC203&lt;&gt;"",AE203&lt;&gt;""),IF(OR(L203="",T203="",W203="",Z203="",AC203="",AE203=""),"入力漏れ","OK"),"")</f>
        <v/>
      </c>
      <c r="AM203" s="920"/>
      <c r="AN203" s="896" t="str">
        <f>+IF(L203&amp;T203&amp;W203&amp;AE203="","",IF(LEN(L203&amp;T203&amp;W203&amp;AE203)*2=LENB(L203&amp;T203&amp;W203&amp;AE203),"OK","半角不可"))</f>
        <v/>
      </c>
      <c r="AO203" s="897"/>
      <c r="AP203" s="923" t="str">
        <f>+IF('[1]付表２業態調書 (文字チェック用)'!DB33&gt;0,"禁止文字が含まれています","OK")</f>
        <v>OK</v>
      </c>
      <c r="AQ203" s="924"/>
      <c r="AR203" s="924"/>
      <c r="AS203" s="924"/>
      <c r="AT203" s="924"/>
      <c r="AU203" s="925"/>
      <c r="BI203" s="569"/>
      <c r="BJ203" s="569" t="str">
        <f>+T203&amp;"　"&amp;W203</f>
        <v>　</v>
      </c>
    </row>
    <row r="204" spans="2:65" ht="19.5" customHeight="1">
      <c r="B204" s="740"/>
      <c r="C204" s="741"/>
      <c r="D204" s="741"/>
      <c r="E204" s="665"/>
      <c r="F204" s="751"/>
      <c r="G204" s="753"/>
      <c r="H204" s="755"/>
      <c r="I204" s="753"/>
      <c r="J204" s="913"/>
      <c r="K204" s="914"/>
      <c r="L204" s="706"/>
      <c r="M204" s="707"/>
      <c r="N204" s="707"/>
      <c r="O204" s="707"/>
      <c r="P204" s="707"/>
      <c r="Q204" s="707"/>
      <c r="R204" s="707"/>
      <c r="S204" s="708"/>
      <c r="T204" s="729"/>
      <c r="U204" s="730"/>
      <c r="V204" s="731"/>
      <c r="W204" s="729"/>
      <c r="X204" s="730"/>
      <c r="Y204" s="731"/>
      <c r="Z204" s="695"/>
      <c r="AA204" s="696"/>
      <c r="AB204" s="721"/>
      <c r="AC204" s="724"/>
      <c r="AD204" s="725"/>
      <c r="AE204" s="749"/>
      <c r="AF204" s="749"/>
      <c r="AG204" s="749"/>
      <c r="AH204" s="749"/>
      <c r="AI204" s="749"/>
      <c r="AJ204" s="749"/>
      <c r="AK204" s="749"/>
      <c r="AL204" s="921"/>
      <c r="AM204" s="922"/>
      <c r="AN204" s="900"/>
      <c r="AO204" s="901"/>
      <c r="AP204" s="926"/>
      <c r="AQ204" s="927"/>
      <c r="AR204" s="927"/>
      <c r="AS204" s="927"/>
      <c r="AT204" s="927"/>
      <c r="AU204" s="928"/>
      <c r="BI204" s="569"/>
      <c r="BJ204" s="569"/>
    </row>
    <row r="205" spans="2:65">
      <c r="AZ205" s="569"/>
      <c r="BI205" s="569"/>
      <c r="BJ205" s="569"/>
      <c r="BK205" s="569"/>
      <c r="BL205" s="569"/>
      <c r="BM205" s="569"/>
    </row>
    <row r="206" spans="2:65">
      <c r="AZ206" s="569"/>
      <c r="BI206" s="569"/>
      <c r="BJ206" s="569"/>
      <c r="BK206" s="569"/>
      <c r="BL206" s="569"/>
      <c r="BM206" s="569"/>
    </row>
    <row r="207" spans="2:65">
      <c r="AZ207" s="569"/>
      <c r="BI207" s="569"/>
      <c r="BJ207" s="569"/>
      <c r="BK207" s="569"/>
      <c r="BL207" s="569"/>
      <c r="BM207" s="569"/>
    </row>
    <row r="208" spans="2:65" ht="18.75" customHeight="1">
      <c r="B208" s="740" t="s">
        <v>1165</v>
      </c>
      <c r="C208" s="741" t="s">
        <v>2533</v>
      </c>
      <c r="D208" s="741"/>
      <c r="E208" s="385"/>
      <c r="F208" s="709" t="s">
        <v>2531</v>
      </c>
      <c r="G208" s="710"/>
      <c r="H208" s="710"/>
      <c r="I208" s="710"/>
      <c r="J208" s="710"/>
      <c r="K208" s="710"/>
      <c r="L208" s="667" t="s">
        <v>1146</v>
      </c>
      <c r="M208" s="667"/>
      <c r="N208" s="667"/>
      <c r="O208" s="667"/>
      <c r="P208" s="667"/>
      <c r="Q208" s="667"/>
      <c r="R208" s="667"/>
      <c r="S208" s="667"/>
      <c r="T208" s="709" t="s">
        <v>1171</v>
      </c>
      <c r="U208" s="710"/>
      <c r="V208" s="710"/>
      <c r="W208" s="710"/>
      <c r="X208" s="710"/>
      <c r="Y208" s="710"/>
      <c r="Z208" s="667" t="s">
        <v>985</v>
      </c>
      <c r="AA208" s="667"/>
      <c r="AB208" s="667"/>
      <c r="AC208" s="667"/>
      <c r="AD208" s="709"/>
      <c r="AE208" s="709" t="s">
        <v>1148</v>
      </c>
      <c r="AF208" s="710"/>
      <c r="AG208" s="710"/>
      <c r="AH208" s="710"/>
      <c r="AI208" s="710"/>
      <c r="AJ208" s="710"/>
      <c r="AK208" s="906"/>
      <c r="AL208" s="686" t="s">
        <v>1135</v>
      </c>
      <c r="AM208" s="686"/>
      <c r="AN208" s="789" t="s">
        <v>1174</v>
      </c>
      <c r="AO208" s="789"/>
      <c r="AP208" s="848" t="s">
        <v>1688</v>
      </c>
      <c r="AQ208" s="849"/>
      <c r="AR208" s="849"/>
      <c r="AS208" s="849"/>
      <c r="AT208" s="849"/>
      <c r="AU208" s="849"/>
      <c r="BI208" s="569"/>
      <c r="BJ208" s="569"/>
      <c r="BK208" s="569"/>
      <c r="BL208" s="569"/>
      <c r="BM208" s="569"/>
    </row>
    <row r="209" spans="2:65" ht="19.5" customHeight="1">
      <c r="B209" s="740"/>
      <c r="C209" s="741"/>
      <c r="D209" s="741"/>
      <c r="E209" s="665">
        <v>1</v>
      </c>
      <c r="F209" s="750"/>
      <c r="G209" s="752" t="s">
        <v>2532</v>
      </c>
      <c r="H209" s="754"/>
      <c r="I209" s="756" t="s">
        <v>2532</v>
      </c>
      <c r="J209" s="911"/>
      <c r="K209" s="912"/>
      <c r="L209" s="703"/>
      <c r="M209" s="704"/>
      <c r="N209" s="704"/>
      <c r="O209" s="704"/>
      <c r="P209" s="704"/>
      <c r="Q209" s="704"/>
      <c r="R209" s="704"/>
      <c r="S209" s="705"/>
      <c r="T209" s="726"/>
      <c r="U209" s="727"/>
      <c r="V209" s="728"/>
      <c r="W209" s="726"/>
      <c r="X209" s="727"/>
      <c r="Y209" s="728"/>
      <c r="Z209" s="742"/>
      <c r="AA209" s="743"/>
      <c r="AB209" s="720" t="s">
        <v>34</v>
      </c>
      <c r="AC209" s="902"/>
      <c r="AD209" s="903"/>
      <c r="AE209" s="749"/>
      <c r="AF209" s="749"/>
      <c r="AG209" s="749"/>
      <c r="AH209" s="749"/>
      <c r="AI209" s="749"/>
      <c r="AJ209" s="749"/>
      <c r="AK209" s="749"/>
      <c r="AL209" s="919" t="str">
        <f>IF(OR(L209&lt;&gt;"",T209&lt;&gt;"",W209&lt;&gt;"",Z209&lt;&gt;"",AC209&lt;&gt;"",AE209&lt;&gt;""),IF(OR(L209="",T209="",W209="",Z209="",AC209="",AE209=""),"入力漏れ","OK"),"")</f>
        <v/>
      </c>
      <c r="AM209" s="920"/>
      <c r="AN209" s="896" t="str">
        <f>+IF(L209&amp;T209&amp;W209&amp;AE209="","",IF(LEN(L209&amp;T209&amp;W209&amp;AE209)*2=LENB(L209&amp;T209&amp;W209&amp;AE209),"OK","半角不可"))</f>
        <v/>
      </c>
      <c r="AO209" s="897"/>
      <c r="AP209" s="923" t="str">
        <f>+IF('[1]付表２業態調書 (文字チェック用)'!DB39&gt;0,"禁止文字が含まれています","OK")</f>
        <v>OK</v>
      </c>
      <c r="AQ209" s="924"/>
      <c r="AR209" s="924"/>
      <c r="AS209" s="924"/>
      <c r="AT209" s="924"/>
      <c r="AU209" s="925"/>
      <c r="BI209" s="569"/>
      <c r="BJ209" s="569" t="str">
        <f>+T209&amp;"　"&amp;W209</f>
        <v>　</v>
      </c>
      <c r="BK209" s="569"/>
      <c r="BL209" s="569"/>
      <c r="BM209" s="569"/>
    </row>
    <row r="210" spans="2:65" ht="19.5" customHeight="1">
      <c r="B210" s="740"/>
      <c r="C210" s="741"/>
      <c r="D210" s="741"/>
      <c r="E210" s="665"/>
      <c r="F210" s="751"/>
      <c r="G210" s="753"/>
      <c r="H210" s="755"/>
      <c r="I210" s="753"/>
      <c r="J210" s="913"/>
      <c r="K210" s="914"/>
      <c r="L210" s="706"/>
      <c r="M210" s="707"/>
      <c r="N210" s="707"/>
      <c r="O210" s="707"/>
      <c r="P210" s="707"/>
      <c r="Q210" s="707"/>
      <c r="R210" s="707"/>
      <c r="S210" s="708"/>
      <c r="T210" s="729"/>
      <c r="U210" s="730"/>
      <c r="V210" s="731"/>
      <c r="W210" s="729"/>
      <c r="X210" s="730"/>
      <c r="Y210" s="731"/>
      <c r="Z210" s="744"/>
      <c r="AA210" s="745"/>
      <c r="AB210" s="721"/>
      <c r="AC210" s="904"/>
      <c r="AD210" s="905"/>
      <c r="AE210" s="749"/>
      <c r="AF210" s="749"/>
      <c r="AG210" s="749"/>
      <c r="AH210" s="749"/>
      <c r="AI210" s="749"/>
      <c r="AJ210" s="749"/>
      <c r="AK210" s="749"/>
      <c r="AL210" s="921"/>
      <c r="AM210" s="922"/>
      <c r="AN210" s="900"/>
      <c r="AO210" s="901"/>
      <c r="AP210" s="926"/>
      <c r="AQ210" s="927"/>
      <c r="AR210" s="927"/>
      <c r="AS210" s="927"/>
      <c r="AT210" s="927"/>
      <c r="AU210" s="928"/>
      <c r="BI210" s="569"/>
      <c r="BJ210" s="569"/>
      <c r="BK210" s="569"/>
      <c r="BL210" s="569"/>
      <c r="BM210" s="569"/>
    </row>
    <row r="211" spans="2:65" ht="19.5" customHeight="1">
      <c r="B211" s="740"/>
      <c r="C211" s="741"/>
      <c r="D211" s="741"/>
      <c r="E211" s="665">
        <v>2</v>
      </c>
      <c r="F211" s="750"/>
      <c r="G211" s="756" t="s">
        <v>2532</v>
      </c>
      <c r="H211" s="754"/>
      <c r="I211" s="756" t="s">
        <v>2532</v>
      </c>
      <c r="J211" s="911"/>
      <c r="K211" s="912"/>
      <c r="L211" s="703"/>
      <c r="M211" s="704"/>
      <c r="N211" s="704"/>
      <c r="O211" s="704"/>
      <c r="P211" s="704"/>
      <c r="Q211" s="704"/>
      <c r="R211" s="704"/>
      <c r="S211" s="705"/>
      <c r="T211" s="726"/>
      <c r="U211" s="727"/>
      <c r="V211" s="728"/>
      <c r="W211" s="726"/>
      <c r="X211" s="727"/>
      <c r="Y211" s="728"/>
      <c r="Z211" s="742"/>
      <c r="AA211" s="743"/>
      <c r="AB211" s="720" t="s">
        <v>34</v>
      </c>
      <c r="AC211" s="902"/>
      <c r="AD211" s="903"/>
      <c r="AE211" s="749"/>
      <c r="AF211" s="749"/>
      <c r="AG211" s="749"/>
      <c r="AH211" s="749"/>
      <c r="AI211" s="749"/>
      <c r="AJ211" s="749"/>
      <c r="AK211" s="749"/>
      <c r="AL211" s="919" t="str">
        <f t="shared" ref="AL211" si="12">IF(OR(L211&lt;&gt;"",T211&lt;&gt;"",W211&lt;&gt;"",Z211&lt;&gt;"",AC211&lt;&gt;"",AE211&lt;&gt;""),IF(OR(L211="",T211="",W211="",Z211="",AC211="",AE211=""),"入力漏れ","OK"),"")</f>
        <v/>
      </c>
      <c r="AM211" s="920"/>
      <c r="AN211" s="896" t="str">
        <f>+IF(L211&amp;T211&amp;W211&amp;AE211="","",IF(LEN(L211&amp;T211&amp;W211&amp;AE211)*2=LENB(L211&amp;T211&amp;W211&amp;AE211),"OK","半角不可"))</f>
        <v/>
      </c>
      <c r="AO211" s="897"/>
      <c r="AP211" s="923" t="str">
        <f>+IF('[1]付表２業態調書 (文字チェック用)'!DB41&gt;0,"禁止文字が含まれています","OK")</f>
        <v>OK</v>
      </c>
      <c r="AQ211" s="924"/>
      <c r="AR211" s="924"/>
      <c r="AS211" s="924"/>
      <c r="AT211" s="924"/>
      <c r="AU211" s="925"/>
      <c r="BI211" s="569"/>
      <c r="BJ211" s="569" t="str">
        <f>+T211&amp;"　"&amp;W211</f>
        <v>　</v>
      </c>
      <c r="BK211" s="569"/>
      <c r="BL211" s="569"/>
      <c r="BM211" s="569"/>
    </row>
    <row r="212" spans="2:65" ht="19.5" customHeight="1">
      <c r="B212" s="740"/>
      <c r="C212" s="741"/>
      <c r="D212" s="741"/>
      <c r="E212" s="665"/>
      <c r="F212" s="751"/>
      <c r="G212" s="753"/>
      <c r="H212" s="755"/>
      <c r="I212" s="753"/>
      <c r="J212" s="913"/>
      <c r="K212" s="914"/>
      <c r="L212" s="706"/>
      <c r="M212" s="707"/>
      <c r="N212" s="707"/>
      <c r="O212" s="707"/>
      <c r="P212" s="707"/>
      <c r="Q212" s="707"/>
      <c r="R212" s="707"/>
      <c r="S212" s="708"/>
      <c r="T212" s="729"/>
      <c r="U212" s="730"/>
      <c r="V212" s="731"/>
      <c r="W212" s="729"/>
      <c r="X212" s="730"/>
      <c r="Y212" s="731"/>
      <c r="Z212" s="744"/>
      <c r="AA212" s="745"/>
      <c r="AB212" s="721"/>
      <c r="AC212" s="904"/>
      <c r="AD212" s="905"/>
      <c r="AE212" s="749"/>
      <c r="AF212" s="749"/>
      <c r="AG212" s="749"/>
      <c r="AH212" s="749"/>
      <c r="AI212" s="749"/>
      <c r="AJ212" s="749"/>
      <c r="AK212" s="749"/>
      <c r="AL212" s="921"/>
      <c r="AM212" s="922"/>
      <c r="AN212" s="900"/>
      <c r="AO212" s="901"/>
      <c r="AP212" s="926"/>
      <c r="AQ212" s="927"/>
      <c r="AR212" s="927"/>
      <c r="AS212" s="927"/>
      <c r="AT212" s="927"/>
      <c r="AU212" s="928"/>
      <c r="BI212" s="569"/>
      <c r="BJ212" s="569"/>
      <c r="BK212" s="569"/>
      <c r="BL212" s="569"/>
      <c r="BM212" s="569"/>
    </row>
    <row r="213" spans="2:65" ht="19.5" customHeight="1">
      <c r="B213" s="740"/>
      <c r="C213" s="741"/>
      <c r="D213" s="741"/>
      <c r="E213" s="665">
        <v>3</v>
      </c>
      <c r="F213" s="750"/>
      <c r="G213" s="752" t="s">
        <v>2532</v>
      </c>
      <c r="H213" s="754"/>
      <c r="I213" s="756" t="s">
        <v>2532</v>
      </c>
      <c r="J213" s="911"/>
      <c r="K213" s="912"/>
      <c r="L213" s="703"/>
      <c r="M213" s="704"/>
      <c r="N213" s="704"/>
      <c r="O213" s="704"/>
      <c r="P213" s="704"/>
      <c r="Q213" s="704"/>
      <c r="R213" s="704"/>
      <c r="S213" s="705"/>
      <c r="T213" s="726"/>
      <c r="U213" s="727"/>
      <c r="V213" s="728"/>
      <c r="W213" s="726"/>
      <c r="X213" s="727"/>
      <c r="Y213" s="728"/>
      <c r="Z213" s="742"/>
      <c r="AA213" s="743"/>
      <c r="AB213" s="720" t="s">
        <v>34</v>
      </c>
      <c r="AC213" s="902"/>
      <c r="AD213" s="903"/>
      <c r="AE213" s="749"/>
      <c r="AF213" s="749"/>
      <c r="AG213" s="749"/>
      <c r="AH213" s="749"/>
      <c r="AI213" s="749"/>
      <c r="AJ213" s="749"/>
      <c r="AK213" s="749"/>
      <c r="AL213" s="919" t="str">
        <f t="shared" ref="AL213" si="13">IF(OR(L213&lt;&gt;"",T213&lt;&gt;"",W213&lt;&gt;"",Z213&lt;&gt;"",AC213&lt;&gt;"",AE213&lt;&gt;""),IF(OR(L213="",T213="",W213="",Z213="",AC213="",AE213=""),"入力漏れ","OK"),"")</f>
        <v/>
      </c>
      <c r="AM213" s="920"/>
      <c r="AN213" s="896" t="str">
        <f>+IF(L213&amp;T213&amp;W213&amp;AE213="","",IF(LEN(L213&amp;T213&amp;W213&amp;AE213)*2=LENB(L213&amp;T213&amp;W213&amp;AE213),"OK","半角不可"))</f>
        <v/>
      </c>
      <c r="AO213" s="897"/>
      <c r="AP213" s="923" t="str">
        <f>+IF('[1]付表２業態調書 (文字チェック用)'!DB43&gt;0,"禁止文字が含まれています","OK")</f>
        <v>OK</v>
      </c>
      <c r="AQ213" s="924"/>
      <c r="AR213" s="924"/>
      <c r="AS213" s="924"/>
      <c r="AT213" s="924"/>
      <c r="AU213" s="925"/>
      <c r="BI213" s="569"/>
      <c r="BJ213" s="569" t="str">
        <f>+T213&amp;"　"&amp;W213</f>
        <v>　</v>
      </c>
      <c r="BK213" s="569"/>
      <c r="BL213" s="569"/>
      <c r="BM213" s="569"/>
    </row>
    <row r="214" spans="2:65" ht="19.5" customHeight="1">
      <c r="B214" s="740"/>
      <c r="C214" s="741"/>
      <c r="D214" s="741"/>
      <c r="E214" s="665"/>
      <c r="F214" s="751"/>
      <c r="G214" s="753"/>
      <c r="H214" s="755"/>
      <c r="I214" s="753"/>
      <c r="J214" s="913"/>
      <c r="K214" s="914"/>
      <c r="L214" s="706"/>
      <c r="M214" s="707"/>
      <c r="N214" s="707"/>
      <c r="O214" s="707"/>
      <c r="P214" s="707"/>
      <c r="Q214" s="707"/>
      <c r="R214" s="707"/>
      <c r="S214" s="708"/>
      <c r="T214" s="729"/>
      <c r="U214" s="730"/>
      <c r="V214" s="731"/>
      <c r="W214" s="729"/>
      <c r="X214" s="730"/>
      <c r="Y214" s="731"/>
      <c r="Z214" s="744"/>
      <c r="AA214" s="745"/>
      <c r="AB214" s="721"/>
      <c r="AC214" s="904"/>
      <c r="AD214" s="905"/>
      <c r="AE214" s="749"/>
      <c r="AF214" s="749"/>
      <c r="AG214" s="749"/>
      <c r="AH214" s="749"/>
      <c r="AI214" s="749"/>
      <c r="AJ214" s="749"/>
      <c r="AK214" s="749"/>
      <c r="AL214" s="921"/>
      <c r="AM214" s="922"/>
      <c r="AN214" s="900"/>
      <c r="AO214" s="901"/>
      <c r="AP214" s="926"/>
      <c r="AQ214" s="927"/>
      <c r="AR214" s="927"/>
      <c r="AS214" s="927"/>
      <c r="AT214" s="927"/>
      <c r="AU214" s="928"/>
      <c r="BI214" s="569"/>
      <c r="BJ214" s="569"/>
      <c r="BK214" s="569"/>
      <c r="BL214" s="569"/>
      <c r="BM214" s="569"/>
    </row>
    <row r="215" spans="2:65" ht="19.5" customHeight="1">
      <c r="B215" s="740"/>
      <c r="C215" s="741"/>
      <c r="D215" s="741"/>
      <c r="E215" s="665">
        <v>4</v>
      </c>
      <c r="F215" s="750"/>
      <c r="G215" s="756" t="s">
        <v>2532</v>
      </c>
      <c r="H215" s="754"/>
      <c r="I215" s="756" t="s">
        <v>2532</v>
      </c>
      <c r="J215" s="911"/>
      <c r="K215" s="912"/>
      <c r="L215" s="703"/>
      <c r="M215" s="704"/>
      <c r="N215" s="704"/>
      <c r="O215" s="704"/>
      <c r="P215" s="704"/>
      <c r="Q215" s="704"/>
      <c r="R215" s="704"/>
      <c r="S215" s="705"/>
      <c r="T215" s="726"/>
      <c r="U215" s="727"/>
      <c r="V215" s="728"/>
      <c r="W215" s="726"/>
      <c r="X215" s="727"/>
      <c r="Y215" s="728"/>
      <c r="Z215" s="742"/>
      <c r="AA215" s="743"/>
      <c r="AB215" s="720" t="s">
        <v>34</v>
      </c>
      <c r="AC215" s="902"/>
      <c r="AD215" s="903"/>
      <c r="AE215" s="749"/>
      <c r="AF215" s="749"/>
      <c r="AG215" s="749"/>
      <c r="AH215" s="749"/>
      <c r="AI215" s="749"/>
      <c r="AJ215" s="749"/>
      <c r="AK215" s="749"/>
      <c r="AL215" s="919" t="str">
        <f t="shared" ref="AL215" si="14">IF(OR(L215&lt;&gt;"",T215&lt;&gt;"",W215&lt;&gt;"",Z215&lt;&gt;"",AC215&lt;&gt;"",AE215&lt;&gt;""),IF(OR(L215="",T215="",W215="",Z215="",AC215="",AE215=""),"入力漏れ","OK"),"")</f>
        <v/>
      </c>
      <c r="AM215" s="920"/>
      <c r="AN215" s="896" t="str">
        <f>+IF(L215&amp;T215&amp;W215&amp;AE215="","",IF(LEN(L215&amp;T215&amp;W215&amp;AE215)*2=LENB(L215&amp;T215&amp;W215&amp;AE215),"OK","半角不可"))</f>
        <v/>
      </c>
      <c r="AO215" s="897"/>
      <c r="AP215" s="923" t="str">
        <f>+IF('[1]付表２業態調書 (文字チェック用)'!DB45&gt;0,"禁止文字が含まれています","OK")</f>
        <v>OK</v>
      </c>
      <c r="AQ215" s="924"/>
      <c r="AR215" s="924"/>
      <c r="AS215" s="924"/>
      <c r="AT215" s="924"/>
      <c r="AU215" s="925"/>
      <c r="BI215" s="569"/>
      <c r="BJ215" s="569" t="str">
        <f>+T215&amp;"　"&amp;W215</f>
        <v>　</v>
      </c>
      <c r="BK215" s="569"/>
      <c r="BL215" s="569"/>
      <c r="BM215" s="569"/>
    </row>
    <row r="216" spans="2:65" ht="19.5" customHeight="1">
      <c r="B216" s="740"/>
      <c r="C216" s="741"/>
      <c r="D216" s="741"/>
      <c r="E216" s="665"/>
      <c r="F216" s="751"/>
      <c r="G216" s="753"/>
      <c r="H216" s="755"/>
      <c r="I216" s="753"/>
      <c r="J216" s="913"/>
      <c r="K216" s="914"/>
      <c r="L216" s="706"/>
      <c r="M216" s="707"/>
      <c r="N216" s="707"/>
      <c r="O216" s="707"/>
      <c r="P216" s="707"/>
      <c r="Q216" s="707"/>
      <c r="R216" s="707"/>
      <c r="S216" s="708"/>
      <c r="T216" s="729"/>
      <c r="U216" s="730"/>
      <c r="V216" s="731"/>
      <c r="W216" s="729"/>
      <c r="X216" s="730"/>
      <c r="Y216" s="731"/>
      <c r="Z216" s="744"/>
      <c r="AA216" s="745"/>
      <c r="AB216" s="721"/>
      <c r="AC216" s="904"/>
      <c r="AD216" s="905"/>
      <c r="AE216" s="749"/>
      <c r="AF216" s="749"/>
      <c r="AG216" s="749"/>
      <c r="AH216" s="749"/>
      <c r="AI216" s="749"/>
      <c r="AJ216" s="749"/>
      <c r="AK216" s="749"/>
      <c r="AL216" s="921"/>
      <c r="AM216" s="922"/>
      <c r="AN216" s="900"/>
      <c r="AO216" s="901"/>
      <c r="AP216" s="926"/>
      <c r="AQ216" s="927"/>
      <c r="AR216" s="927"/>
      <c r="AS216" s="927"/>
      <c r="AT216" s="927"/>
      <c r="AU216" s="928"/>
      <c r="BI216" s="569"/>
      <c r="BJ216" s="569"/>
      <c r="BK216" s="569"/>
      <c r="BL216" s="569"/>
      <c r="BM216" s="569"/>
    </row>
    <row r="217" spans="2:65" ht="19.5" customHeight="1">
      <c r="B217" s="740"/>
      <c r="C217" s="741"/>
      <c r="D217" s="741"/>
      <c r="E217" s="665">
        <v>5</v>
      </c>
      <c r="F217" s="750"/>
      <c r="G217" s="756" t="s">
        <v>2532</v>
      </c>
      <c r="H217" s="754"/>
      <c r="I217" s="756" t="s">
        <v>2532</v>
      </c>
      <c r="J217" s="911"/>
      <c r="K217" s="912"/>
      <c r="L217" s="703"/>
      <c r="M217" s="704"/>
      <c r="N217" s="704"/>
      <c r="O217" s="704"/>
      <c r="P217" s="704"/>
      <c r="Q217" s="704"/>
      <c r="R217" s="704"/>
      <c r="S217" s="705"/>
      <c r="T217" s="726"/>
      <c r="U217" s="727"/>
      <c r="V217" s="728"/>
      <c r="W217" s="726"/>
      <c r="X217" s="727"/>
      <c r="Y217" s="728"/>
      <c r="Z217" s="742"/>
      <c r="AA217" s="743"/>
      <c r="AB217" s="720" t="s">
        <v>34</v>
      </c>
      <c r="AC217" s="902"/>
      <c r="AD217" s="903"/>
      <c r="AE217" s="749"/>
      <c r="AF217" s="749"/>
      <c r="AG217" s="749"/>
      <c r="AH217" s="749"/>
      <c r="AI217" s="749"/>
      <c r="AJ217" s="749"/>
      <c r="AK217" s="749"/>
      <c r="AL217" s="919" t="str">
        <f t="shared" ref="AL217" si="15">IF(OR(L217&lt;&gt;"",T217&lt;&gt;"",W217&lt;&gt;"",Z217&lt;&gt;"",AC217&lt;&gt;"",AE217&lt;&gt;""),IF(OR(L217="",T217="",W217="",Z217="",AC217="",AE217=""),"入力漏れ","OK"),"")</f>
        <v/>
      </c>
      <c r="AM217" s="920"/>
      <c r="AN217" s="896" t="str">
        <f>+IF(L217&amp;T217&amp;W217&amp;AE217="","",IF(LEN(L217&amp;T217&amp;W217&amp;AE217)*2=LENB(L217&amp;T217&amp;W217&amp;AE217),"OK","半角不可"))</f>
        <v/>
      </c>
      <c r="AO217" s="897"/>
      <c r="AP217" s="923" t="str">
        <f>+IF('[1]付表２業態調書 (文字チェック用)'!DB47&gt;0,"禁止文字が含まれています","OK")</f>
        <v>OK</v>
      </c>
      <c r="AQ217" s="924"/>
      <c r="AR217" s="924"/>
      <c r="AS217" s="924"/>
      <c r="AT217" s="924"/>
      <c r="AU217" s="925"/>
      <c r="BI217" s="569"/>
      <c r="BJ217" s="569" t="str">
        <f>+T217&amp;"　"&amp;W217</f>
        <v>　</v>
      </c>
      <c r="BK217" s="569"/>
      <c r="BL217" s="569"/>
      <c r="BM217" s="569"/>
    </row>
    <row r="218" spans="2:65" ht="19.5" customHeight="1">
      <c r="B218" s="740"/>
      <c r="C218" s="741"/>
      <c r="D218" s="741"/>
      <c r="E218" s="665"/>
      <c r="F218" s="751"/>
      <c r="G218" s="753"/>
      <c r="H218" s="755"/>
      <c r="I218" s="753"/>
      <c r="J218" s="913"/>
      <c r="K218" s="914"/>
      <c r="L218" s="706"/>
      <c r="M218" s="707"/>
      <c r="N218" s="707"/>
      <c r="O218" s="707"/>
      <c r="P218" s="707"/>
      <c r="Q218" s="707"/>
      <c r="R218" s="707"/>
      <c r="S218" s="708"/>
      <c r="T218" s="729"/>
      <c r="U218" s="730"/>
      <c r="V218" s="731"/>
      <c r="W218" s="729"/>
      <c r="X218" s="730"/>
      <c r="Y218" s="731"/>
      <c r="Z218" s="744"/>
      <c r="AA218" s="745"/>
      <c r="AB218" s="721"/>
      <c r="AC218" s="904"/>
      <c r="AD218" s="905"/>
      <c r="AE218" s="749"/>
      <c r="AF218" s="749"/>
      <c r="AG218" s="749"/>
      <c r="AH218" s="749"/>
      <c r="AI218" s="749"/>
      <c r="AJ218" s="749"/>
      <c r="AK218" s="749"/>
      <c r="AL218" s="921"/>
      <c r="AM218" s="922"/>
      <c r="AN218" s="900"/>
      <c r="AO218" s="901"/>
      <c r="AP218" s="926"/>
      <c r="AQ218" s="927"/>
      <c r="AR218" s="927"/>
      <c r="AS218" s="927"/>
      <c r="AT218" s="927"/>
      <c r="AU218" s="928"/>
      <c r="BI218" s="569"/>
    </row>
    <row r="222" spans="2:65" ht="18.75" customHeight="1">
      <c r="B222" s="740" t="s">
        <v>1166</v>
      </c>
      <c r="C222" s="741" t="s">
        <v>1163</v>
      </c>
      <c r="D222" s="741"/>
      <c r="E222" s="386"/>
      <c r="F222" s="709" t="s">
        <v>2531</v>
      </c>
      <c r="G222" s="710"/>
      <c r="H222" s="710"/>
      <c r="I222" s="710"/>
      <c r="J222" s="710"/>
      <c r="K222" s="710"/>
      <c r="L222" s="667" t="s">
        <v>1146</v>
      </c>
      <c r="M222" s="667"/>
      <c r="N222" s="667"/>
      <c r="O222" s="667"/>
      <c r="P222" s="667"/>
      <c r="Q222" s="667"/>
      <c r="R222" s="667"/>
      <c r="S222" s="667"/>
      <c r="T222" s="748" t="s">
        <v>1172</v>
      </c>
      <c r="U222" s="748"/>
      <c r="V222" s="748"/>
      <c r="W222" s="748"/>
      <c r="X222" s="748"/>
      <c r="Y222" s="748"/>
      <c r="Z222" s="667" t="s">
        <v>1167</v>
      </c>
      <c r="AA222" s="667"/>
      <c r="AB222" s="667"/>
      <c r="AC222" s="667"/>
      <c r="AD222" s="667" t="s">
        <v>1168</v>
      </c>
      <c r="AE222" s="667"/>
      <c r="AF222" s="667"/>
      <c r="AG222" s="667"/>
      <c r="AH222" s="667" t="s">
        <v>1147</v>
      </c>
      <c r="AI222" s="667"/>
      <c r="AJ222" s="667"/>
      <c r="AK222" s="667"/>
      <c r="AL222" s="709"/>
      <c r="AM222" s="735" t="s">
        <v>1169</v>
      </c>
      <c r="AN222" s="736"/>
      <c r="AO222" s="736"/>
      <c r="AP222" s="737"/>
      <c r="AQ222" s="686" t="s">
        <v>1133</v>
      </c>
      <c r="AR222" s="686"/>
      <c r="AS222" s="789" t="s">
        <v>1174</v>
      </c>
      <c r="AT222" s="789"/>
      <c r="AU222" s="848" t="s">
        <v>1688</v>
      </c>
      <c r="AV222" s="849"/>
      <c r="AW222" s="849"/>
      <c r="AX222" s="849"/>
      <c r="AY222" s="849"/>
      <c r="AZ222" s="849"/>
    </row>
    <row r="223" spans="2:65" ht="19.5" customHeight="1">
      <c r="B223" s="740"/>
      <c r="C223" s="741"/>
      <c r="D223" s="741"/>
      <c r="E223" s="664">
        <v>1</v>
      </c>
      <c r="F223" s="750"/>
      <c r="G223" s="752" t="s">
        <v>2532</v>
      </c>
      <c r="H223" s="754"/>
      <c r="I223" s="756" t="s">
        <v>2532</v>
      </c>
      <c r="J223" s="911"/>
      <c r="K223" s="912"/>
      <c r="L223" s="703"/>
      <c r="M223" s="704"/>
      <c r="N223" s="704"/>
      <c r="O223" s="704"/>
      <c r="P223" s="704"/>
      <c r="Q223" s="704"/>
      <c r="R223" s="704"/>
      <c r="S223" s="705"/>
      <c r="T223" s="726"/>
      <c r="U223" s="727"/>
      <c r="V223" s="728"/>
      <c r="W223" s="726"/>
      <c r="X223" s="727"/>
      <c r="Y223" s="728"/>
      <c r="Z223" s="697"/>
      <c r="AA223" s="698"/>
      <c r="AB223" s="698"/>
      <c r="AC223" s="699"/>
      <c r="AD223" s="697"/>
      <c r="AE223" s="698"/>
      <c r="AF223" s="698"/>
      <c r="AG223" s="699"/>
      <c r="AH223" s="742"/>
      <c r="AI223" s="743"/>
      <c r="AJ223" s="720" t="s">
        <v>34</v>
      </c>
      <c r="AK223" s="722"/>
      <c r="AL223" s="723"/>
      <c r="AM223" s="697"/>
      <c r="AN223" s="698"/>
      <c r="AO223" s="698"/>
      <c r="AP223" s="699"/>
      <c r="AQ223" s="896" t="str">
        <f>IF(OR(L223&lt;&gt;"",T223&lt;&gt;"",W223&lt;&gt;"",Z223&lt;&gt;"",AD223&lt;&gt;"",AH223&lt;&gt;"",AK223&lt;&gt;"",AM223&lt;&gt;""),IF(OR(L223="",T223="",W223="",Z223="",AD223="",AH223="",AK223="",AM223=""),"入力漏れ","OK"),"")</f>
        <v/>
      </c>
      <c r="AR223" s="897"/>
      <c r="AS223" s="896" t="str">
        <f>+IF(L223&amp;T223&amp;W223&amp;Z223&amp;AD223&amp;AM223="","",IF(LEN(L223&amp;T223&amp;W223&amp;Z223&amp;AD223&amp;AM223)*2=LENB(L223&amp;T223&amp;W223&amp;Z223&amp;AD223&amp;AM223),"OK","半角不可"))</f>
        <v/>
      </c>
      <c r="AT223" s="897"/>
      <c r="AU223" s="923" t="str">
        <f>+IF('[1]付表２業態調書 (文字チェック用)'!DB53&gt;0,"禁止文字が含まれています","OK")</f>
        <v>OK</v>
      </c>
      <c r="AV223" s="924"/>
      <c r="AW223" s="924"/>
      <c r="AX223" s="924"/>
      <c r="AY223" s="924"/>
      <c r="AZ223" s="925"/>
      <c r="BI223" s="569"/>
      <c r="BJ223" s="569" t="str">
        <f>+T223&amp;"　"&amp;W223</f>
        <v>　</v>
      </c>
      <c r="BK223" s="569"/>
      <c r="BL223" s="569"/>
      <c r="BM223" s="569"/>
    </row>
    <row r="224" spans="2:65" ht="19.5" customHeight="1">
      <c r="B224" s="740"/>
      <c r="C224" s="741"/>
      <c r="D224" s="741"/>
      <c r="E224" s="664"/>
      <c r="F224" s="751"/>
      <c r="G224" s="753"/>
      <c r="H224" s="755"/>
      <c r="I224" s="753"/>
      <c r="J224" s="913"/>
      <c r="K224" s="914"/>
      <c r="L224" s="706"/>
      <c r="M224" s="707"/>
      <c r="N224" s="707"/>
      <c r="O224" s="707"/>
      <c r="P224" s="707"/>
      <c r="Q224" s="707"/>
      <c r="R224" s="707"/>
      <c r="S224" s="708"/>
      <c r="T224" s="729"/>
      <c r="U224" s="730"/>
      <c r="V224" s="731"/>
      <c r="W224" s="729"/>
      <c r="X224" s="730"/>
      <c r="Y224" s="731"/>
      <c r="Z224" s="700"/>
      <c r="AA224" s="701"/>
      <c r="AB224" s="701"/>
      <c r="AC224" s="702"/>
      <c r="AD224" s="700"/>
      <c r="AE224" s="701"/>
      <c r="AF224" s="701"/>
      <c r="AG224" s="702"/>
      <c r="AH224" s="744"/>
      <c r="AI224" s="745"/>
      <c r="AJ224" s="721"/>
      <c r="AK224" s="724"/>
      <c r="AL224" s="725"/>
      <c r="AM224" s="700"/>
      <c r="AN224" s="701"/>
      <c r="AO224" s="701"/>
      <c r="AP224" s="702"/>
      <c r="AQ224" s="900"/>
      <c r="AR224" s="901"/>
      <c r="AS224" s="900"/>
      <c r="AT224" s="901"/>
      <c r="AU224" s="926"/>
      <c r="AV224" s="927"/>
      <c r="AW224" s="927"/>
      <c r="AX224" s="927"/>
      <c r="AY224" s="927"/>
      <c r="AZ224" s="928"/>
      <c r="BI224" s="569"/>
      <c r="BJ224" s="569"/>
      <c r="BK224" s="569"/>
      <c r="BL224" s="569"/>
      <c r="BM224" s="569"/>
    </row>
    <row r="225" spans="2:65" ht="19.5" customHeight="1">
      <c r="B225" s="740"/>
      <c r="C225" s="741"/>
      <c r="D225" s="741"/>
      <c r="E225" s="664">
        <v>2</v>
      </c>
      <c r="F225" s="750"/>
      <c r="G225" s="756" t="s">
        <v>2532</v>
      </c>
      <c r="H225" s="754"/>
      <c r="I225" s="756" t="s">
        <v>2532</v>
      </c>
      <c r="J225" s="911"/>
      <c r="K225" s="912"/>
      <c r="L225" s="703"/>
      <c r="M225" s="704"/>
      <c r="N225" s="704"/>
      <c r="O225" s="704"/>
      <c r="P225" s="704"/>
      <c r="Q225" s="704"/>
      <c r="R225" s="704"/>
      <c r="S225" s="705"/>
      <c r="T225" s="726"/>
      <c r="U225" s="727"/>
      <c r="V225" s="728"/>
      <c r="W225" s="726"/>
      <c r="X225" s="727"/>
      <c r="Y225" s="728"/>
      <c r="Z225" s="697"/>
      <c r="AA225" s="698"/>
      <c r="AB225" s="698"/>
      <c r="AC225" s="699"/>
      <c r="AD225" s="697"/>
      <c r="AE225" s="698"/>
      <c r="AF225" s="698"/>
      <c r="AG225" s="699"/>
      <c r="AH225" s="742"/>
      <c r="AI225" s="743"/>
      <c r="AJ225" s="720" t="s">
        <v>34</v>
      </c>
      <c r="AK225" s="722"/>
      <c r="AL225" s="723"/>
      <c r="AM225" s="697"/>
      <c r="AN225" s="698"/>
      <c r="AO225" s="698"/>
      <c r="AP225" s="699"/>
      <c r="AQ225" s="896" t="str">
        <f t="shared" ref="AQ225" si="16">IF(OR(L225&lt;&gt;"",T225&lt;&gt;"",W225&lt;&gt;"",Z225&lt;&gt;"",AD225&lt;&gt;"",AH225&lt;&gt;"",AK225&lt;&gt;"",AM225&lt;&gt;""),IF(OR(L225="",T225="",W225="",Z225="",AD225="",AH225="",AK225="",AM225=""),"入力漏れ","OK"),"")</f>
        <v/>
      </c>
      <c r="AR225" s="897"/>
      <c r="AS225" s="896" t="str">
        <f>+IF(L225&amp;T225&amp;W225&amp;Z225&amp;AD225&amp;AM225="","",IF(LEN(L225&amp;T225&amp;W225&amp;Z225&amp;AD225&amp;AM225)*2=LENB(L225&amp;T225&amp;W225&amp;Z225&amp;AD225&amp;AM225),"OK","半角不可"))</f>
        <v/>
      </c>
      <c r="AT225" s="897"/>
      <c r="AU225" s="923" t="str">
        <f>+IF('[1]付表２業態調書 (文字チェック用)'!DB55&gt;0,"禁止文字が含まれています","OK")</f>
        <v>OK</v>
      </c>
      <c r="AV225" s="924"/>
      <c r="AW225" s="924"/>
      <c r="AX225" s="924"/>
      <c r="AY225" s="924"/>
      <c r="AZ225" s="925"/>
      <c r="BI225" s="569"/>
      <c r="BJ225" s="569" t="str">
        <f>+T225&amp;"　"&amp;W225</f>
        <v>　</v>
      </c>
      <c r="BK225" s="569"/>
      <c r="BL225" s="569"/>
      <c r="BM225" s="569"/>
    </row>
    <row r="226" spans="2:65" ht="19.5" customHeight="1">
      <c r="B226" s="740"/>
      <c r="C226" s="741"/>
      <c r="D226" s="741"/>
      <c r="E226" s="664"/>
      <c r="F226" s="751"/>
      <c r="G226" s="753"/>
      <c r="H226" s="755"/>
      <c r="I226" s="753"/>
      <c r="J226" s="913"/>
      <c r="K226" s="914"/>
      <c r="L226" s="706"/>
      <c r="M226" s="707"/>
      <c r="N226" s="707"/>
      <c r="O226" s="707"/>
      <c r="P226" s="707"/>
      <c r="Q226" s="707"/>
      <c r="R226" s="707"/>
      <c r="S226" s="708"/>
      <c r="T226" s="729"/>
      <c r="U226" s="730"/>
      <c r="V226" s="731"/>
      <c r="W226" s="729"/>
      <c r="X226" s="730"/>
      <c r="Y226" s="731"/>
      <c r="Z226" s="700"/>
      <c r="AA226" s="701"/>
      <c r="AB226" s="701"/>
      <c r="AC226" s="702"/>
      <c r="AD226" s="700"/>
      <c r="AE226" s="701"/>
      <c r="AF226" s="701"/>
      <c r="AG226" s="702"/>
      <c r="AH226" s="744"/>
      <c r="AI226" s="745"/>
      <c r="AJ226" s="721"/>
      <c r="AK226" s="724"/>
      <c r="AL226" s="725"/>
      <c r="AM226" s="700"/>
      <c r="AN226" s="701"/>
      <c r="AO226" s="701"/>
      <c r="AP226" s="702"/>
      <c r="AQ226" s="900"/>
      <c r="AR226" s="901"/>
      <c r="AS226" s="900"/>
      <c r="AT226" s="901"/>
      <c r="AU226" s="926"/>
      <c r="AV226" s="927"/>
      <c r="AW226" s="927"/>
      <c r="AX226" s="927"/>
      <c r="AY226" s="927"/>
      <c r="AZ226" s="928"/>
      <c r="BI226" s="569"/>
      <c r="BJ226" s="569"/>
      <c r="BK226" s="569"/>
      <c r="BL226" s="569"/>
      <c r="BM226" s="569"/>
    </row>
    <row r="227" spans="2:65" ht="19.5" customHeight="1">
      <c r="B227" s="740"/>
      <c r="C227" s="741"/>
      <c r="D227" s="741"/>
      <c r="E227" s="664">
        <v>3</v>
      </c>
      <c r="F227" s="750"/>
      <c r="G227" s="752" t="s">
        <v>2532</v>
      </c>
      <c r="H227" s="754"/>
      <c r="I227" s="756" t="s">
        <v>2532</v>
      </c>
      <c r="J227" s="911"/>
      <c r="K227" s="912"/>
      <c r="L227" s="703"/>
      <c r="M227" s="704"/>
      <c r="N227" s="704"/>
      <c r="O227" s="704"/>
      <c r="P227" s="704"/>
      <c r="Q227" s="704"/>
      <c r="R227" s="704"/>
      <c r="S227" s="705"/>
      <c r="T227" s="726"/>
      <c r="U227" s="727"/>
      <c r="V227" s="728"/>
      <c r="W227" s="726"/>
      <c r="X227" s="727"/>
      <c r="Y227" s="728"/>
      <c r="Z227" s="697"/>
      <c r="AA227" s="698"/>
      <c r="AB227" s="698"/>
      <c r="AC227" s="699"/>
      <c r="AD227" s="697"/>
      <c r="AE227" s="698"/>
      <c r="AF227" s="698"/>
      <c r="AG227" s="699"/>
      <c r="AH227" s="742"/>
      <c r="AI227" s="743"/>
      <c r="AJ227" s="720" t="s">
        <v>34</v>
      </c>
      <c r="AK227" s="722"/>
      <c r="AL227" s="723"/>
      <c r="AM227" s="697"/>
      <c r="AN227" s="698"/>
      <c r="AO227" s="698"/>
      <c r="AP227" s="699"/>
      <c r="AQ227" s="896" t="str">
        <f t="shared" ref="AQ227" si="17">IF(OR(L227&lt;&gt;"",T227&lt;&gt;"",W227&lt;&gt;"",Z227&lt;&gt;"",AD227&lt;&gt;"",AH227&lt;&gt;"",AK227&lt;&gt;"",AM227&lt;&gt;""),IF(OR(L227="",T227="",W227="",Z227="",AD227="",AH227="",AK227="",AM227=""),"入力漏れ","OK"),"")</f>
        <v/>
      </c>
      <c r="AR227" s="897"/>
      <c r="AS227" s="896" t="str">
        <f>+IF(L227&amp;T227&amp;W227&amp;Z227&amp;AD227&amp;AM227="","",IF(LEN(L227&amp;T227&amp;W227&amp;Z227&amp;AD227&amp;AM227)*2=LENB(L227&amp;T227&amp;W227&amp;Z227&amp;AD227&amp;AM227),"OK","半角不可"))</f>
        <v/>
      </c>
      <c r="AT227" s="897"/>
      <c r="AU227" s="923" t="str">
        <f>+IF('[1]付表２業態調書 (文字チェック用)'!DB57&gt;0,"禁止文字が含まれています","OK")</f>
        <v>OK</v>
      </c>
      <c r="AV227" s="924"/>
      <c r="AW227" s="924"/>
      <c r="AX227" s="924"/>
      <c r="AY227" s="924"/>
      <c r="AZ227" s="925"/>
      <c r="BI227" s="569"/>
      <c r="BJ227" s="569" t="str">
        <f>+T227&amp;"　"&amp;W227</f>
        <v>　</v>
      </c>
      <c r="BK227" s="569"/>
      <c r="BL227" s="569"/>
      <c r="BM227" s="569"/>
    </row>
    <row r="228" spans="2:65" ht="19.5" customHeight="1">
      <c r="B228" s="740"/>
      <c r="C228" s="741"/>
      <c r="D228" s="741"/>
      <c r="E228" s="664"/>
      <c r="F228" s="751"/>
      <c r="G228" s="753"/>
      <c r="H228" s="755"/>
      <c r="I228" s="753"/>
      <c r="J228" s="913"/>
      <c r="K228" s="914"/>
      <c r="L228" s="706"/>
      <c r="M228" s="707"/>
      <c r="N228" s="707"/>
      <c r="O228" s="707"/>
      <c r="P228" s="707"/>
      <c r="Q228" s="707"/>
      <c r="R228" s="707"/>
      <c r="S228" s="708"/>
      <c r="T228" s="729"/>
      <c r="U228" s="730"/>
      <c r="V228" s="731"/>
      <c r="W228" s="729"/>
      <c r="X228" s="730"/>
      <c r="Y228" s="731"/>
      <c r="Z228" s="700"/>
      <c r="AA228" s="701"/>
      <c r="AB228" s="701"/>
      <c r="AC228" s="702"/>
      <c r="AD228" s="700"/>
      <c r="AE228" s="701"/>
      <c r="AF228" s="701"/>
      <c r="AG228" s="702"/>
      <c r="AH228" s="744"/>
      <c r="AI228" s="745"/>
      <c r="AJ228" s="721"/>
      <c r="AK228" s="724"/>
      <c r="AL228" s="725"/>
      <c r="AM228" s="700"/>
      <c r="AN228" s="701"/>
      <c r="AO228" s="701"/>
      <c r="AP228" s="702"/>
      <c r="AQ228" s="900"/>
      <c r="AR228" s="901"/>
      <c r="AS228" s="900"/>
      <c r="AT228" s="901"/>
      <c r="AU228" s="926"/>
      <c r="AV228" s="927"/>
      <c r="AW228" s="927"/>
      <c r="AX228" s="927"/>
      <c r="AY228" s="927"/>
      <c r="AZ228" s="928"/>
      <c r="BI228" s="569"/>
      <c r="BJ228" s="569"/>
      <c r="BK228" s="569"/>
      <c r="BL228" s="569"/>
      <c r="BM228" s="569"/>
    </row>
    <row r="229" spans="2:65" ht="19.5" customHeight="1">
      <c r="B229" s="740"/>
      <c r="C229" s="741"/>
      <c r="D229" s="741"/>
      <c r="E229" s="664">
        <v>4</v>
      </c>
      <c r="F229" s="750"/>
      <c r="G229" s="756" t="s">
        <v>2532</v>
      </c>
      <c r="H229" s="754"/>
      <c r="I229" s="756" t="s">
        <v>2532</v>
      </c>
      <c r="J229" s="911"/>
      <c r="K229" s="912"/>
      <c r="L229" s="703"/>
      <c r="M229" s="704"/>
      <c r="N229" s="704"/>
      <c r="O229" s="704"/>
      <c r="P229" s="704"/>
      <c r="Q229" s="704"/>
      <c r="R229" s="704"/>
      <c r="S229" s="705"/>
      <c r="T229" s="726"/>
      <c r="U229" s="727"/>
      <c r="V229" s="728"/>
      <c r="W229" s="726"/>
      <c r="X229" s="727"/>
      <c r="Y229" s="728"/>
      <c r="Z229" s="697"/>
      <c r="AA229" s="698"/>
      <c r="AB229" s="698"/>
      <c r="AC229" s="699"/>
      <c r="AD229" s="697"/>
      <c r="AE229" s="698"/>
      <c r="AF229" s="698"/>
      <c r="AG229" s="699"/>
      <c r="AH229" s="742"/>
      <c r="AI229" s="743"/>
      <c r="AJ229" s="720" t="s">
        <v>34</v>
      </c>
      <c r="AK229" s="722"/>
      <c r="AL229" s="723"/>
      <c r="AM229" s="697"/>
      <c r="AN229" s="698"/>
      <c r="AO229" s="698"/>
      <c r="AP229" s="699"/>
      <c r="AQ229" s="896" t="str">
        <f t="shared" ref="AQ229" si="18">IF(OR(L229&lt;&gt;"",T229&lt;&gt;"",W229&lt;&gt;"",Z229&lt;&gt;"",AD229&lt;&gt;"",AH229&lt;&gt;"",AK229&lt;&gt;"",AM229&lt;&gt;""),IF(OR(L229="",T229="",W229="",Z229="",AD229="",AH229="",AK229="",AM229=""),"入力漏れ","OK"),"")</f>
        <v/>
      </c>
      <c r="AR229" s="897"/>
      <c r="AS229" s="896" t="str">
        <f>+IF(L229&amp;T229&amp;W229&amp;Z229&amp;AD229&amp;AM229="","",IF(LEN(L229&amp;T229&amp;W229&amp;Z229&amp;AD229&amp;AM229)*2=LENB(L229&amp;T229&amp;W229&amp;Z229&amp;AD229&amp;AM229),"OK","半角不可"))</f>
        <v/>
      </c>
      <c r="AT229" s="897"/>
      <c r="AU229" s="923" t="str">
        <f>+IF('[1]付表２業態調書 (文字チェック用)'!DB59&gt;0,"禁止文字が含まれています","OK")</f>
        <v>OK</v>
      </c>
      <c r="AV229" s="924"/>
      <c r="AW229" s="924"/>
      <c r="AX229" s="924"/>
      <c r="AY229" s="924"/>
      <c r="AZ229" s="925"/>
      <c r="BI229" s="569"/>
      <c r="BJ229" s="569" t="str">
        <f>+T229&amp;"　"&amp;W229</f>
        <v>　</v>
      </c>
      <c r="BK229" s="569"/>
      <c r="BL229" s="569"/>
      <c r="BM229" s="569"/>
    </row>
    <row r="230" spans="2:65" ht="19.5" customHeight="1">
      <c r="B230" s="740"/>
      <c r="C230" s="741"/>
      <c r="D230" s="741"/>
      <c r="E230" s="664"/>
      <c r="F230" s="751"/>
      <c r="G230" s="753"/>
      <c r="H230" s="755"/>
      <c r="I230" s="753"/>
      <c r="J230" s="913"/>
      <c r="K230" s="914"/>
      <c r="L230" s="706"/>
      <c r="M230" s="707"/>
      <c r="N230" s="707"/>
      <c r="O230" s="707"/>
      <c r="P230" s="707"/>
      <c r="Q230" s="707"/>
      <c r="R230" s="707"/>
      <c r="S230" s="708"/>
      <c r="T230" s="729"/>
      <c r="U230" s="730"/>
      <c r="V230" s="731"/>
      <c r="W230" s="729"/>
      <c r="X230" s="730"/>
      <c r="Y230" s="731"/>
      <c r="Z230" s="700"/>
      <c r="AA230" s="701"/>
      <c r="AB230" s="701"/>
      <c r="AC230" s="702"/>
      <c r="AD230" s="700"/>
      <c r="AE230" s="701"/>
      <c r="AF230" s="701"/>
      <c r="AG230" s="702"/>
      <c r="AH230" s="744"/>
      <c r="AI230" s="745"/>
      <c r="AJ230" s="721"/>
      <c r="AK230" s="724"/>
      <c r="AL230" s="725"/>
      <c r="AM230" s="700"/>
      <c r="AN230" s="701"/>
      <c r="AO230" s="701"/>
      <c r="AP230" s="702"/>
      <c r="AQ230" s="900"/>
      <c r="AR230" s="901"/>
      <c r="AS230" s="900"/>
      <c r="AT230" s="901"/>
      <c r="AU230" s="926"/>
      <c r="AV230" s="927"/>
      <c r="AW230" s="927"/>
      <c r="AX230" s="927"/>
      <c r="AY230" s="927"/>
      <c r="AZ230" s="928"/>
      <c r="BI230" s="569"/>
      <c r="BJ230" s="569"/>
      <c r="BK230" s="569"/>
      <c r="BL230" s="569"/>
      <c r="BM230" s="569"/>
    </row>
    <row r="231" spans="2:65" ht="19.5" customHeight="1">
      <c r="B231" s="740"/>
      <c r="C231" s="741"/>
      <c r="D231" s="741"/>
      <c r="E231" s="664">
        <v>5</v>
      </c>
      <c r="F231" s="750"/>
      <c r="G231" s="756" t="s">
        <v>2532</v>
      </c>
      <c r="H231" s="754"/>
      <c r="I231" s="756" t="s">
        <v>2532</v>
      </c>
      <c r="J231" s="911"/>
      <c r="K231" s="912"/>
      <c r="L231" s="703"/>
      <c r="M231" s="704"/>
      <c r="N231" s="704"/>
      <c r="O231" s="704"/>
      <c r="P231" s="704"/>
      <c r="Q231" s="704"/>
      <c r="R231" s="704"/>
      <c r="S231" s="705"/>
      <c r="T231" s="726"/>
      <c r="U231" s="727"/>
      <c r="V231" s="728"/>
      <c r="W231" s="726"/>
      <c r="X231" s="727"/>
      <c r="Y231" s="728"/>
      <c r="Z231" s="697"/>
      <c r="AA231" s="698"/>
      <c r="AB231" s="698"/>
      <c r="AC231" s="699"/>
      <c r="AD231" s="697"/>
      <c r="AE231" s="698"/>
      <c r="AF231" s="698"/>
      <c r="AG231" s="699"/>
      <c r="AH231" s="742"/>
      <c r="AI231" s="743"/>
      <c r="AJ231" s="720" t="s">
        <v>34</v>
      </c>
      <c r="AK231" s="722"/>
      <c r="AL231" s="723"/>
      <c r="AM231" s="697"/>
      <c r="AN231" s="698"/>
      <c r="AO231" s="698"/>
      <c r="AP231" s="699"/>
      <c r="AQ231" s="896" t="str">
        <f t="shared" ref="AQ231" si="19">IF(OR(L231&lt;&gt;"",T231&lt;&gt;"",W231&lt;&gt;"",Z231&lt;&gt;"",AD231&lt;&gt;"",AH231&lt;&gt;"",AK231&lt;&gt;"",AM231&lt;&gt;""),IF(OR(L231="",T231="",W231="",Z231="",AD231="",AH231="",AK231="",AM231=""),"入力漏れ","OK"),"")</f>
        <v/>
      </c>
      <c r="AR231" s="897"/>
      <c r="AS231" s="896" t="str">
        <f>+IF(L231&amp;T231&amp;W231&amp;Z231&amp;AD231&amp;AM231="","",IF(LEN(L231&amp;T231&amp;W231&amp;Z231&amp;AD231&amp;AM231)*2=LENB(L231&amp;T231&amp;W231&amp;Z231&amp;AD231&amp;AM231),"OK","半角不可"))</f>
        <v/>
      </c>
      <c r="AT231" s="897"/>
      <c r="AU231" s="923" t="str">
        <f>+IF('[1]付表２業態調書 (文字チェック用)'!DB61&gt;0,"禁止文字が含まれています","OK")</f>
        <v>OK</v>
      </c>
      <c r="AV231" s="924"/>
      <c r="AW231" s="924"/>
      <c r="AX231" s="924"/>
      <c r="AY231" s="924"/>
      <c r="AZ231" s="925"/>
      <c r="BI231" s="569"/>
      <c r="BJ231" s="569" t="str">
        <f>+T231&amp;"　"&amp;W231</f>
        <v>　</v>
      </c>
      <c r="BK231" s="569"/>
      <c r="BL231" s="569"/>
      <c r="BM231" s="569"/>
    </row>
    <row r="232" spans="2:65" ht="19.5" customHeight="1">
      <c r="B232" s="740"/>
      <c r="C232" s="741"/>
      <c r="D232" s="741"/>
      <c r="E232" s="664"/>
      <c r="F232" s="751"/>
      <c r="G232" s="753"/>
      <c r="H232" s="755"/>
      <c r="I232" s="753"/>
      <c r="J232" s="913"/>
      <c r="K232" s="914"/>
      <c r="L232" s="706"/>
      <c r="M232" s="707"/>
      <c r="N232" s="707"/>
      <c r="O232" s="707"/>
      <c r="P232" s="707"/>
      <c r="Q232" s="707"/>
      <c r="R232" s="707"/>
      <c r="S232" s="708"/>
      <c r="T232" s="729"/>
      <c r="U232" s="730"/>
      <c r="V232" s="731"/>
      <c r="W232" s="729"/>
      <c r="X232" s="730"/>
      <c r="Y232" s="731"/>
      <c r="Z232" s="700"/>
      <c r="AA232" s="701"/>
      <c r="AB232" s="701"/>
      <c r="AC232" s="702"/>
      <c r="AD232" s="700"/>
      <c r="AE232" s="701"/>
      <c r="AF232" s="701"/>
      <c r="AG232" s="702"/>
      <c r="AH232" s="744"/>
      <c r="AI232" s="745"/>
      <c r="AJ232" s="721"/>
      <c r="AK232" s="724"/>
      <c r="AL232" s="725"/>
      <c r="AM232" s="700"/>
      <c r="AN232" s="701"/>
      <c r="AO232" s="701"/>
      <c r="AP232" s="702"/>
      <c r="AQ232" s="900"/>
      <c r="AR232" s="901"/>
      <c r="AS232" s="900"/>
      <c r="AT232" s="901"/>
      <c r="AU232" s="926"/>
      <c r="AV232" s="927"/>
      <c r="AW232" s="927"/>
      <c r="AX232" s="927"/>
      <c r="AY232" s="927"/>
      <c r="AZ232" s="928"/>
      <c r="BI232" s="569"/>
      <c r="BJ232" s="569"/>
      <c r="BK232" s="569"/>
      <c r="BL232" s="569"/>
      <c r="BM232" s="569"/>
    </row>
    <row r="233" spans="2:65" ht="19.5" customHeight="1">
      <c r="B233" s="740"/>
      <c r="C233" s="741"/>
      <c r="D233" s="741"/>
      <c r="E233" s="664">
        <v>6</v>
      </c>
      <c r="F233" s="750"/>
      <c r="G233" s="752" t="s">
        <v>2532</v>
      </c>
      <c r="H233" s="754"/>
      <c r="I233" s="756" t="s">
        <v>2532</v>
      </c>
      <c r="J233" s="911"/>
      <c r="K233" s="912"/>
      <c r="L233" s="703"/>
      <c r="M233" s="704"/>
      <c r="N233" s="704"/>
      <c r="O233" s="704"/>
      <c r="P233" s="704"/>
      <c r="Q233" s="704"/>
      <c r="R233" s="704"/>
      <c r="S233" s="705"/>
      <c r="T233" s="726"/>
      <c r="U233" s="727"/>
      <c r="V233" s="728"/>
      <c r="W233" s="726"/>
      <c r="X233" s="727"/>
      <c r="Y233" s="728"/>
      <c r="Z233" s="697"/>
      <c r="AA233" s="698"/>
      <c r="AB233" s="698"/>
      <c r="AC233" s="699"/>
      <c r="AD233" s="697"/>
      <c r="AE233" s="698"/>
      <c r="AF233" s="698"/>
      <c r="AG233" s="699"/>
      <c r="AH233" s="742"/>
      <c r="AI233" s="743"/>
      <c r="AJ233" s="720" t="s">
        <v>34</v>
      </c>
      <c r="AK233" s="722"/>
      <c r="AL233" s="723"/>
      <c r="AM233" s="697"/>
      <c r="AN233" s="698"/>
      <c r="AO233" s="698"/>
      <c r="AP233" s="699"/>
      <c r="AQ233" s="896" t="str">
        <f t="shared" ref="AQ233" si="20">IF(OR(L233&lt;&gt;"",T233&lt;&gt;"",W233&lt;&gt;"",Z233&lt;&gt;"",AD233&lt;&gt;"",AH233&lt;&gt;"",AK233&lt;&gt;"",AM233&lt;&gt;""),IF(OR(L233="",T233="",W233="",Z233="",AD233="",AH233="",AK233="",AM233=""),"入力漏れ","OK"),"")</f>
        <v/>
      </c>
      <c r="AR233" s="897"/>
      <c r="AS233" s="896" t="str">
        <f>+IF(L233&amp;T233&amp;W233&amp;Z233&amp;AD233&amp;AM233="","",IF(LEN(L233&amp;T233&amp;W233&amp;Z233&amp;AD233&amp;AM233)*2=LENB(L233&amp;T233&amp;W233&amp;Z233&amp;AD233&amp;AM233),"OK","半角不可"))</f>
        <v/>
      </c>
      <c r="AT233" s="897"/>
      <c r="AU233" s="923" t="str">
        <f>+IF('[1]付表２業態調書 (文字チェック用)'!DB63&gt;0,"禁止文字が含まれています","OK")</f>
        <v>OK</v>
      </c>
      <c r="AV233" s="924"/>
      <c r="AW233" s="924"/>
      <c r="AX233" s="924"/>
      <c r="AY233" s="924"/>
      <c r="AZ233" s="925"/>
      <c r="BI233" s="569"/>
      <c r="BJ233" s="569" t="str">
        <f>+T233&amp;"　"&amp;W233</f>
        <v>　</v>
      </c>
      <c r="BK233" s="569"/>
      <c r="BL233" s="569"/>
      <c r="BM233" s="569"/>
    </row>
    <row r="234" spans="2:65" ht="19.5" customHeight="1">
      <c r="B234" s="740"/>
      <c r="C234" s="741"/>
      <c r="D234" s="741"/>
      <c r="E234" s="664"/>
      <c r="F234" s="751"/>
      <c r="G234" s="753"/>
      <c r="H234" s="755"/>
      <c r="I234" s="753"/>
      <c r="J234" s="913"/>
      <c r="K234" s="914"/>
      <c r="L234" s="706"/>
      <c r="M234" s="707"/>
      <c r="N234" s="707"/>
      <c r="O234" s="707"/>
      <c r="P234" s="707"/>
      <c r="Q234" s="707"/>
      <c r="R234" s="707"/>
      <c r="S234" s="708"/>
      <c r="T234" s="729"/>
      <c r="U234" s="730"/>
      <c r="V234" s="731"/>
      <c r="W234" s="729"/>
      <c r="X234" s="730"/>
      <c r="Y234" s="731"/>
      <c r="Z234" s="700"/>
      <c r="AA234" s="701"/>
      <c r="AB234" s="701"/>
      <c r="AC234" s="702"/>
      <c r="AD234" s="700"/>
      <c r="AE234" s="701"/>
      <c r="AF234" s="701"/>
      <c r="AG234" s="702"/>
      <c r="AH234" s="744"/>
      <c r="AI234" s="745"/>
      <c r="AJ234" s="721"/>
      <c r="AK234" s="724"/>
      <c r="AL234" s="725"/>
      <c r="AM234" s="700"/>
      <c r="AN234" s="701"/>
      <c r="AO234" s="701"/>
      <c r="AP234" s="702"/>
      <c r="AQ234" s="900"/>
      <c r="AR234" s="901"/>
      <c r="AS234" s="900"/>
      <c r="AT234" s="901"/>
      <c r="AU234" s="926"/>
      <c r="AV234" s="927"/>
      <c r="AW234" s="927"/>
      <c r="AX234" s="927"/>
      <c r="AY234" s="927"/>
      <c r="AZ234" s="928"/>
      <c r="BI234" s="569"/>
      <c r="BJ234" s="569"/>
      <c r="BK234" s="569"/>
      <c r="BL234" s="569"/>
      <c r="BM234" s="569"/>
    </row>
    <row r="235" spans="2:65" ht="19.5" customHeight="1">
      <c r="B235" s="740"/>
      <c r="C235" s="741"/>
      <c r="D235" s="741"/>
      <c r="E235" s="664">
        <v>7</v>
      </c>
      <c r="F235" s="750"/>
      <c r="G235" s="756" t="s">
        <v>2532</v>
      </c>
      <c r="H235" s="754"/>
      <c r="I235" s="756" t="s">
        <v>2532</v>
      </c>
      <c r="J235" s="911"/>
      <c r="K235" s="912"/>
      <c r="L235" s="703"/>
      <c r="M235" s="704"/>
      <c r="N235" s="704"/>
      <c r="O235" s="704"/>
      <c r="P235" s="704"/>
      <c r="Q235" s="704"/>
      <c r="R235" s="704"/>
      <c r="S235" s="705"/>
      <c r="T235" s="726"/>
      <c r="U235" s="727"/>
      <c r="V235" s="728"/>
      <c r="W235" s="726"/>
      <c r="X235" s="727"/>
      <c r="Y235" s="728"/>
      <c r="Z235" s="697"/>
      <c r="AA235" s="698"/>
      <c r="AB235" s="698"/>
      <c r="AC235" s="699"/>
      <c r="AD235" s="697"/>
      <c r="AE235" s="698"/>
      <c r="AF235" s="698"/>
      <c r="AG235" s="699"/>
      <c r="AH235" s="742"/>
      <c r="AI235" s="743"/>
      <c r="AJ235" s="720" t="s">
        <v>34</v>
      </c>
      <c r="AK235" s="722"/>
      <c r="AL235" s="723"/>
      <c r="AM235" s="697"/>
      <c r="AN235" s="698"/>
      <c r="AO235" s="698"/>
      <c r="AP235" s="699"/>
      <c r="AQ235" s="896" t="str">
        <f t="shared" ref="AQ235" si="21">IF(OR(L235&lt;&gt;"",T235&lt;&gt;"",W235&lt;&gt;"",Z235&lt;&gt;"",AD235&lt;&gt;"",AH235&lt;&gt;"",AK235&lt;&gt;"",AM235&lt;&gt;""),IF(OR(L235="",T235="",W235="",Z235="",AD235="",AH235="",AK235="",AM235=""),"入力漏れ","OK"),"")</f>
        <v/>
      </c>
      <c r="AR235" s="897"/>
      <c r="AS235" s="896" t="str">
        <f>+IF(L235&amp;T235&amp;W235&amp;Z235&amp;AD235&amp;AM235="","",IF(LEN(L235&amp;T235&amp;W235&amp;Z235&amp;AD235&amp;AM235)*2=LENB(L235&amp;T235&amp;W235&amp;Z235&amp;AD235&amp;AM235),"OK","半角不可"))</f>
        <v/>
      </c>
      <c r="AT235" s="897"/>
      <c r="AU235" s="923" t="str">
        <f>+IF('[1]付表２業態調書 (文字チェック用)'!DB65&gt;0,"禁止文字が含まれています","OK")</f>
        <v>OK</v>
      </c>
      <c r="AV235" s="924"/>
      <c r="AW235" s="924"/>
      <c r="AX235" s="924"/>
      <c r="AY235" s="924"/>
      <c r="AZ235" s="925"/>
      <c r="BI235" s="569"/>
      <c r="BJ235" s="569" t="str">
        <f>+T235&amp;"　"&amp;W235</f>
        <v>　</v>
      </c>
      <c r="BK235" s="569"/>
      <c r="BL235" s="569"/>
      <c r="BM235" s="569"/>
    </row>
    <row r="236" spans="2:65" ht="19.5" customHeight="1">
      <c r="B236" s="740"/>
      <c r="C236" s="741"/>
      <c r="D236" s="741"/>
      <c r="E236" s="664"/>
      <c r="F236" s="751"/>
      <c r="G236" s="753"/>
      <c r="H236" s="755"/>
      <c r="I236" s="753"/>
      <c r="J236" s="913"/>
      <c r="K236" s="914"/>
      <c r="L236" s="706"/>
      <c r="M236" s="707"/>
      <c r="N236" s="707"/>
      <c r="O236" s="707"/>
      <c r="P236" s="707"/>
      <c r="Q236" s="707"/>
      <c r="R236" s="707"/>
      <c r="S236" s="708"/>
      <c r="T236" s="729"/>
      <c r="U236" s="730"/>
      <c r="V236" s="731"/>
      <c r="W236" s="729"/>
      <c r="X236" s="730"/>
      <c r="Y236" s="731"/>
      <c r="Z236" s="700"/>
      <c r="AA236" s="701"/>
      <c r="AB236" s="701"/>
      <c r="AC236" s="702"/>
      <c r="AD236" s="700"/>
      <c r="AE236" s="701"/>
      <c r="AF236" s="701"/>
      <c r="AG236" s="702"/>
      <c r="AH236" s="744"/>
      <c r="AI236" s="745"/>
      <c r="AJ236" s="721"/>
      <c r="AK236" s="724"/>
      <c r="AL236" s="725"/>
      <c r="AM236" s="700"/>
      <c r="AN236" s="701"/>
      <c r="AO236" s="701"/>
      <c r="AP236" s="702"/>
      <c r="AQ236" s="900"/>
      <c r="AR236" s="901"/>
      <c r="AS236" s="900"/>
      <c r="AT236" s="901"/>
      <c r="AU236" s="926"/>
      <c r="AV236" s="927"/>
      <c r="AW236" s="927"/>
      <c r="AX236" s="927"/>
      <c r="AY236" s="927"/>
      <c r="AZ236" s="928"/>
      <c r="BI236" s="569"/>
      <c r="BJ236" s="569"/>
      <c r="BK236" s="569"/>
      <c r="BL236" s="569"/>
      <c r="BM236" s="569"/>
    </row>
    <row r="237" spans="2:65" ht="19.5" customHeight="1">
      <c r="B237" s="740"/>
      <c r="C237" s="741"/>
      <c r="D237" s="741"/>
      <c r="E237" s="664">
        <v>8</v>
      </c>
      <c r="F237" s="750"/>
      <c r="G237" s="752" t="s">
        <v>2532</v>
      </c>
      <c r="H237" s="754"/>
      <c r="I237" s="756" t="s">
        <v>2532</v>
      </c>
      <c r="J237" s="911"/>
      <c r="K237" s="912"/>
      <c r="L237" s="703"/>
      <c r="M237" s="704"/>
      <c r="N237" s="704"/>
      <c r="O237" s="704"/>
      <c r="P237" s="704"/>
      <c r="Q237" s="704"/>
      <c r="R237" s="704"/>
      <c r="S237" s="705"/>
      <c r="T237" s="726"/>
      <c r="U237" s="727"/>
      <c r="V237" s="728"/>
      <c r="W237" s="726"/>
      <c r="X237" s="727"/>
      <c r="Y237" s="728"/>
      <c r="Z237" s="697"/>
      <c r="AA237" s="698"/>
      <c r="AB237" s="698"/>
      <c r="AC237" s="699"/>
      <c r="AD237" s="697"/>
      <c r="AE237" s="698"/>
      <c r="AF237" s="698"/>
      <c r="AG237" s="699"/>
      <c r="AH237" s="742"/>
      <c r="AI237" s="743"/>
      <c r="AJ237" s="720" t="s">
        <v>34</v>
      </c>
      <c r="AK237" s="722"/>
      <c r="AL237" s="723"/>
      <c r="AM237" s="697"/>
      <c r="AN237" s="698"/>
      <c r="AO237" s="698"/>
      <c r="AP237" s="699"/>
      <c r="AQ237" s="896" t="str">
        <f t="shared" ref="AQ237" si="22">IF(OR(L237&lt;&gt;"",T237&lt;&gt;"",W237&lt;&gt;"",Z237&lt;&gt;"",AD237&lt;&gt;"",AH237&lt;&gt;"",AK237&lt;&gt;"",AM237&lt;&gt;""),IF(OR(L237="",T237="",W237="",Z237="",AD237="",AH237="",AK237="",AM237=""),"入力漏れ","OK"),"")</f>
        <v/>
      </c>
      <c r="AR237" s="897"/>
      <c r="AS237" s="896" t="str">
        <f>+IF(L237&amp;T237&amp;W237&amp;Z237&amp;AD237&amp;AM237="","",IF(LEN(L237&amp;T237&amp;W237&amp;Z237&amp;AD237&amp;AM237)*2=LENB(L237&amp;T237&amp;W237&amp;Z237&amp;AD237&amp;AM237),"OK","半角不可"))</f>
        <v/>
      </c>
      <c r="AT237" s="897"/>
      <c r="AU237" s="923" t="str">
        <f>+IF('[1]付表２業態調書 (文字チェック用)'!DB67&gt;0,"禁止文字が含まれています","OK")</f>
        <v>OK</v>
      </c>
      <c r="AV237" s="924"/>
      <c r="AW237" s="924"/>
      <c r="AX237" s="924"/>
      <c r="AY237" s="924"/>
      <c r="AZ237" s="925"/>
      <c r="BI237" s="569"/>
      <c r="BJ237" s="569" t="str">
        <f>+T237&amp;"　"&amp;W237</f>
        <v>　</v>
      </c>
      <c r="BK237" s="569"/>
      <c r="BL237" s="569"/>
      <c r="BM237" s="569"/>
    </row>
    <row r="238" spans="2:65" ht="19.5" customHeight="1">
      <c r="B238" s="740"/>
      <c r="C238" s="741"/>
      <c r="D238" s="741"/>
      <c r="E238" s="664"/>
      <c r="F238" s="751"/>
      <c r="G238" s="753"/>
      <c r="H238" s="755"/>
      <c r="I238" s="753"/>
      <c r="J238" s="913"/>
      <c r="K238" s="914"/>
      <c r="L238" s="706"/>
      <c r="M238" s="707"/>
      <c r="N238" s="707"/>
      <c r="O238" s="707"/>
      <c r="P238" s="707"/>
      <c r="Q238" s="707"/>
      <c r="R238" s="707"/>
      <c r="S238" s="708"/>
      <c r="T238" s="729"/>
      <c r="U238" s="730"/>
      <c r="V238" s="731"/>
      <c r="W238" s="729"/>
      <c r="X238" s="730"/>
      <c r="Y238" s="731"/>
      <c r="Z238" s="700"/>
      <c r="AA238" s="701"/>
      <c r="AB238" s="701"/>
      <c r="AC238" s="702"/>
      <c r="AD238" s="700"/>
      <c r="AE238" s="701"/>
      <c r="AF238" s="701"/>
      <c r="AG238" s="702"/>
      <c r="AH238" s="744"/>
      <c r="AI238" s="745"/>
      <c r="AJ238" s="721"/>
      <c r="AK238" s="724"/>
      <c r="AL238" s="725"/>
      <c r="AM238" s="700"/>
      <c r="AN238" s="701"/>
      <c r="AO238" s="701"/>
      <c r="AP238" s="702"/>
      <c r="AQ238" s="900"/>
      <c r="AR238" s="901"/>
      <c r="AS238" s="900"/>
      <c r="AT238" s="901"/>
      <c r="AU238" s="926"/>
      <c r="AV238" s="927"/>
      <c r="AW238" s="927"/>
      <c r="AX238" s="927"/>
      <c r="AY238" s="927"/>
      <c r="AZ238" s="928"/>
      <c r="BI238" s="569"/>
      <c r="BJ238" s="569"/>
      <c r="BK238" s="569"/>
      <c r="BL238" s="569"/>
      <c r="BM238" s="569"/>
    </row>
    <row r="239" spans="2:65" ht="19.5" customHeight="1">
      <c r="B239" s="740"/>
      <c r="C239" s="741"/>
      <c r="D239" s="741"/>
      <c r="E239" s="664">
        <v>9</v>
      </c>
      <c r="F239" s="750"/>
      <c r="G239" s="756" t="s">
        <v>2532</v>
      </c>
      <c r="H239" s="754"/>
      <c r="I239" s="756" t="s">
        <v>2532</v>
      </c>
      <c r="J239" s="911"/>
      <c r="K239" s="912"/>
      <c r="L239" s="703"/>
      <c r="M239" s="704"/>
      <c r="N239" s="704"/>
      <c r="O239" s="704"/>
      <c r="P239" s="704"/>
      <c r="Q239" s="704"/>
      <c r="R239" s="704"/>
      <c r="S239" s="705"/>
      <c r="T239" s="726"/>
      <c r="U239" s="727"/>
      <c r="V239" s="728"/>
      <c r="W239" s="726"/>
      <c r="X239" s="727"/>
      <c r="Y239" s="728"/>
      <c r="Z239" s="697"/>
      <c r="AA239" s="698"/>
      <c r="AB239" s="698"/>
      <c r="AC239" s="699"/>
      <c r="AD239" s="697"/>
      <c r="AE239" s="698"/>
      <c r="AF239" s="698"/>
      <c r="AG239" s="699"/>
      <c r="AH239" s="742"/>
      <c r="AI239" s="743"/>
      <c r="AJ239" s="720" t="s">
        <v>34</v>
      </c>
      <c r="AK239" s="722"/>
      <c r="AL239" s="723"/>
      <c r="AM239" s="697"/>
      <c r="AN239" s="698"/>
      <c r="AO239" s="698"/>
      <c r="AP239" s="699"/>
      <c r="AQ239" s="896" t="str">
        <f t="shared" ref="AQ239" si="23">IF(OR(L239&lt;&gt;"",T239&lt;&gt;"",W239&lt;&gt;"",Z239&lt;&gt;"",AD239&lt;&gt;"",AH239&lt;&gt;"",AK239&lt;&gt;"",AM239&lt;&gt;""),IF(OR(L239="",T239="",W239="",Z239="",AD239="",AH239="",AK239="",AM239=""),"入力漏れ","OK"),"")</f>
        <v/>
      </c>
      <c r="AR239" s="897"/>
      <c r="AS239" s="896" t="str">
        <f>+IF(L239&amp;T239&amp;W239&amp;Z239&amp;AD239&amp;AM239="","",IF(LEN(L239&amp;T239&amp;W239&amp;Z239&amp;AD239&amp;AM239)*2=LENB(L239&amp;T239&amp;W239&amp;Z239&amp;AD239&amp;AM239),"OK","半角不可"))</f>
        <v/>
      </c>
      <c r="AT239" s="897"/>
      <c r="AU239" s="923" t="str">
        <f>+IF('[1]付表２業態調書 (文字チェック用)'!DB69&gt;0,"禁止文字が含まれています","OK")</f>
        <v>OK</v>
      </c>
      <c r="AV239" s="924"/>
      <c r="AW239" s="924"/>
      <c r="AX239" s="924"/>
      <c r="AY239" s="924"/>
      <c r="AZ239" s="925"/>
      <c r="BI239" s="569"/>
      <c r="BJ239" s="569" t="str">
        <f>+T239&amp;"　"&amp;W239</f>
        <v>　</v>
      </c>
      <c r="BK239" s="569"/>
      <c r="BL239" s="569"/>
      <c r="BM239" s="569"/>
    </row>
    <row r="240" spans="2:65" ht="19.5" customHeight="1">
      <c r="B240" s="740"/>
      <c r="C240" s="741"/>
      <c r="D240" s="741"/>
      <c r="E240" s="664"/>
      <c r="F240" s="751"/>
      <c r="G240" s="753"/>
      <c r="H240" s="755"/>
      <c r="I240" s="753"/>
      <c r="J240" s="913"/>
      <c r="K240" s="914"/>
      <c r="L240" s="706"/>
      <c r="M240" s="707"/>
      <c r="N240" s="707"/>
      <c r="O240" s="707"/>
      <c r="P240" s="707"/>
      <c r="Q240" s="707"/>
      <c r="R240" s="707"/>
      <c r="S240" s="708"/>
      <c r="T240" s="729"/>
      <c r="U240" s="730"/>
      <c r="V240" s="731"/>
      <c r="W240" s="729"/>
      <c r="X240" s="730"/>
      <c r="Y240" s="731"/>
      <c r="Z240" s="700"/>
      <c r="AA240" s="701"/>
      <c r="AB240" s="701"/>
      <c r="AC240" s="702"/>
      <c r="AD240" s="700"/>
      <c r="AE240" s="701"/>
      <c r="AF240" s="701"/>
      <c r="AG240" s="702"/>
      <c r="AH240" s="744"/>
      <c r="AI240" s="745"/>
      <c r="AJ240" s="721"/>
      <c r="AK240" s="724"/>
      <c r="AL240" s="725"/>
      <c r="AM240" s="700"/>
      <c r="AN240" s="701"/>
      <c r="AO240" s="701"/>
      <c r="AP240" s="702"/>
      <c r="AQ240" s="900"/>
      <c r="AR240" s="901"/>
      <c r="AS240" s="900"/>
      <c r="AT240" s="901"/>
      <c r="AU240" s="926"/>
      <c r="AV240" s="927"/>
      <c r="AW240" s="927"/>
      <c r="AX240" s="927"/>
      <c r="AY240" s="927"/>
      <c r="AZ240" s="928"/>
      <c r="BI240" s="569"/>
      <c r="BJ240" s="569"/>
      <c r="BK240" s="569"/>
      <c r="BL240" s="569"/>
      <c r="BM240" s="569"/>
    </row>
    <row r="241" spans="2:65" ht="19.5" customHeight="1">
      <c r="B241" s="740"/>
      <c r="C241" s="741"/>
      <c r="D241" s="741"/>
      <c r="E241" s="664">
        <v>10</v>
      </c>
      <c r="F241" s="750"/>
      <c r="G241" s="756" t="s">
        <v>2532</v>
      </c>
      <c r="H241" s="754"/>
      <c r="I241" s="756" t="s">
        <v>2532</v>
      </c>
      <c r="J241" s="911"/>
      <c r="K241" s="912"/>
      <c r="L241" s="703"/>
      <c r="M241" s="704"/>
      <c r="N241" s="704"/>
      <c r="O241" s="704"/>
      <c r="P241" s="704"/>
      <c r="Q241" s="704"/>
      <c r="R241" s="704"/>
      <c r="S241" s="705"/>
      <c r="T241" s="726"/>
      <c r="U241" s="727"/>
      <c r="V241" s="728"/>
      <c r="W241" s="726"/>
      <c r="X241" s="727"/>
      <c r="Y241" s="728"/>
      <c r="Z241" s="697"/>
      <c r="AA241" s="698"/>
      <c r="AB241" s="698"/>
      <c r="AC241" s="699"/>
      <c r="AD241" s="697"/>
      <c r="AE241" s="698"/>
      <c r="AF241" s="698"/>
      <c r="AG241" s="699"/>
      <c r="AH241" s="742"/>
      <c r="AI241" s="743"/>
      <c r="AJ241" s="720" t="s">
        <v>34</v>
      </c>
      <c r="AK241" s="722"/>
      <c r="AL241" s="723"/>
      <c r="AM241" s="697"/>
      <c r="AN241" s="698"/>
      <c r="AO241" s="698"/>
      <c r="AP241" s="699"/>
      <c r="AQ241" s="896" t="str">
        <f t="shared" ref="AQ241" si="24">IF(OR(L241&lt;&gt;"",T241&lt;&gt;"",W241&lt;&gt;"",Z241&lt;&gt;"",AD241&lt;&gt;"",AH241&lt;&gt;"",AK241&lt;&gt;"",AM241&lt;&gt;""),IF(OR(L241="",T241="",W241="",Z241="",AD241="",AH241="",AK241="",AM241=""),"入力漏れ","OK"),"")</f>
        <v/>
      </c>
      <c r="AR241" s="897"/>
      <c r="AS241" s="896" t="str">
        <f>+IF(L241&amp;T241&amp;W241&amp;Z241&amp;AD241&amp;AM241="","",IF(LEN(L241&amp;T241&amp;W241&amp;Z241&amp;AD241&amp;AM241)*2=LENB(L241&amp;T241&amp;W241&amp;Z241&amp;AD241&amp;AM241),"OK","半角不可"))</f>
        <v/>
      </c>
      <c r="AT241" s="897"/>
      <c r="AU241" s="923" t="str">
        <f>+IF('[1]付表２業態調書 (文字チェック用)'!DB71&gt;0,"禁止文字が含まれています","OK")</f>
        <v>OK</v>
      </c>
      <c r="AV241" s="924"/>
      <c r="AW241" s="924"/>
      <c r="AX241" s="924"/>
      <c r="AY241" s="924"/>
      <c r="AZ241" s="925"/>
      <c r="BI241" s="569"/>
      <c r="BJ241" s="569" t="str">
        <f>+T241&amp;"　"&amp;W241</f>
        <v>　</v>
      </c>
      <c r="BK241" s="569"/>
      <c r="BL241" s="569"/>
      <c r="BM241" s="569"/>
    </row>
    <row r="242" spans="2:65" ht="19.5" customHeight="1">
      <c r="B242" s="740"/>
      <c r="C242" s="741"/>
      <c r="D242" s="741"/>
      <c r="E242" s="664"/>
      <c r="F242" s="751"/>
      <c r="G242" s="753"/>
      <c r="H242" s="755"/>
      <c r="I242" s="753"/>
      <c r="J242" s="913"/>
      <c r="K242" s="914"/>
      <c r="L242" s="706"/>
      <c r="M242" s="707"/>
      <c r="N242" s="707"/>
      <c r="O242" s="707"/>
      <c r="P242" s="707"/>
      <c r="Q242" s="707"/>
      <c r="R242" s="707"/>
      <c r="S242" s="708"/>
      <c r="T242" s="729"/>
      <c r="U242" s="730"/>
      <c r="V242" s="731"/>
      <c r="W242" s="729"/>
      <c r="X242" s="730"/>
      <c r="Y242" s="731"/>
      <c r="Z242" s="700"/>
      <c r="AA242" s="701"/>
      <c r="AB242" s="701"/>
      <c r="AC242" s="702"/>
      <c r="AD242" s="700"/>
      <c r="AE242" s="701"/>
      <c r="AF242" s="701"/>
      <c r="AG242" s="702"/>
      <c r="AH242" s="744"/>
      <c r="AI242" s="745"/>
      <c r="AJ242" s="721"/>
      <c r="AK242" s="724"/>
      <c r="AL242" s="725"/>
      <c r="AM242" s="700"/>
      <c r="AN242" s="701"/>
      <c r="AO242" s="701"/>
      <c r="AP242" s="702"/>
      <c r="AQ242" s="900"/>
      <c r="AR242" s="901"/>
      <c r="AS242" s="900"/>
      <c r="AT242" s="901"/>
      <c r="AU242" s="926"/>
      <c r="AV242" s="927"/>
      <c r="AW242" s="927"/>
      <c r="AX242" s="927"/>
      <c r="AY242" s="927"/>
      <c r="AZ242" s="928"/>
      <c r="BI242" s="569"/>
      <c r="BJ242" s="569"/>
      <c r="BK242" s="569"/>
      <c r="BL242" s="569"/>
      <c r="BM242" s="569"/>
    </row>
    <row r="243" spans="2:65">
      <c r="BI243" s="569"/>
      <c r="BJ243" s="569"/>
      <c r="BK243" s="569"/>
      <c r="BL243" s="569"/>
      <c r="BM243" s="569"/>
    </row>
  </sheetData>
  <sheetProtection password="DD6F" sheet="1" objects="1" scenarios="1"/>
  <mergeCells count="1205">
    <mergeCell ref="AQ235:AR236"/>
    <mergeCell ref="AS235:AT236"/>
    <mergeCell ref="AU235:AZ236"/>
    <mergeCell ref="AQ237:AR238"/>
    <mergeCell ref="AS237:AT238"/>
    <mergeCell ref="AU237:AZ238"/>
    <mergeCell ref="AQ239:AR240"/>
    <mergeCell ref="AS239:AT240"/>
    <mergeCell ref="AU239:AZ240"/>
    <mergeCell ref="AQ241:AR242"/>
    <mergeCell ref="AS241:AT242"/>
    <mergeCell ref="AU241:AZ242"/>
    <mergeCell ref="AQ223:AR224"/>
    <mergeCell ref="AS223:AT224"/>
    <mergeCell ref="AU223:AZ224"/>
    <mergeCell ref="AQ225:AR226"/>
    <mergeCell ref="AS225:AT226"/>
    <mergeCell ref="AU225:AZ226"/>
    <mergeCell ref="AQ227:AR228"/>
    <mergeCell ref="AS227:AT228"/>
    <mergeCell ref="AU227:AZ228"/>
    <mergeCell ref="AQ229:AR230"/>
    <mergeCell ref="AS229:AT230"/>
    <mergeCell ref="AU229:AZ230"/>
    <mergeCell ref="AQ231:AR232"/>
    <mergeCell ref="AS231:AT232"/>
    <mergeCell ref="AU231:AZ232"/>
    <mergeCell ref="AQ233:AR234"/>
    <mergeCell ref="AS233:AT234"/>
    <mergeCell ref="AU233:AZ234"/>
    <mergeCell ref="AL203:AM204"/>
    <mergeCell ref="AN203:AO204"/>
    <mergeCell ref="AP203:AU204"/>
    <mergeCell ref="AL209:AM210"/>
    <mergeCell ref="AN209:AO210"/>
    <mergeCell ref="AP209:AU210"/>
    <mergeCell ref="AL211:AM212"/>
    <mergeCell ref="AN211:AO212"/>
    <mergeCell ref="AP211:AU212"/>
    <mergeCell ref="AL213:AM214"/>
    <mergeCell ref="AN213:AO214"/>
    <mergeCell ref="AP213:AU214"/>
    <mergeCell ref="AL215:AM216"/>
    <mergeCell ref="AN215:AO216"/>
    <mergeCell ref="AP215:AU216"/>
    <mergeCell ref="AL217:AM218"/>
    <mergeCell ref="AN217:AO218"/>
    <mergeCell ref="AP217:AU218"/>
    <mergeCell ref="AL187:AM188"/>
    <mergeCell ref="AN187:AO188"/>
    <mergeCell ref="AP187:AU188"/>
    <mergeCell ref="AL189:AM190"/>
    <mergeCell ref="AN189:AO190"/>
    <mergeCell ref="AP189:AU190"/>
    <mergeCell ref="AL195:AM196"/>
    <mergeCell ref="AN195:AO196"/>
    <mergeCell ref="AP195:AU196"/>
    <mergeCell ref="AL197:AM198"/>
    <mergeCell ref="AN197:AO198"/>
    <mergeCell ref="AP197:AU198"/>
    <mergeCell ref="AL199:AM200"/>
    <mergeCell ref="AN199:AO200"/>
    <mergeCell ref="AP199:AU200"/>
    <mergeCell ref="AL201:AM202"/>
    <mergeCell ref="AN201:AO202"/>
    <mergeCell ref="AP201:AU202"/>
    <mergeCell ref="F235:F236"/>
    <mergeCell ref="G235:G236"/>
    <mergeCell ref="H235:H236"/>
    <mergeCell ref="I235:I236"/>
    <mergeCell ref="J235:K236"/>
    <mergeCell ref="F237:F238"/>
    <mergeCell ref="G237:G238"/>
    <mergeCell ref="H237:H238"/>
    <mergeCell ref="I237:I238"/>
    <mergeCell ref="J237:K238"/>
    <mergeCell ref="F239:F240"/>
    <mergeCell ref="G239:G240"/>
    <mergeCell ref="H239:H240"/>
    <mergeCell ref="I239:I240"/>
    <mergeCell ref="J239:K240"/>
    <mergeCell ref="F241:F242"/>
    <mergeCell ref="G241:G242"/>
    <mergeCell ref="H241:H242"/>
    <mergeCell ref="I241:I242"/>
    <mergeCell ref="J241:K242"/>
    <mergeCell ref="F227:F228"/>
    <mergeCell ref="G227:G228"/>
    <mergeCell ref="H227:H228"/>
    <mergeCell ref="I227:I228"/>
    <mergeCell ref="J227:K228"/>
    <mergeCell ref="F229:F230"/>
    <mergeCell ref="G229:G230"/>
    <mergeCell ref="H229:H230"/>
    <mergeCell ref="I229:I230"/>
    <mergeCell ref="J229:K230"/>
    <mergeCell ref="F231:F232"/>
    <mergeCell ref="G231:G232"/>
    <mergeCell ref="H231:H232"/>
    <mergeCell ref="I231:I232"/>
    <mergeCell ref="J231:K232"/>
    <mergeCell ref="F233:F234"/>
    <mergeCell ref="G233:G234"/>
    <mergeCell ref="H233:H234"/>
    <mergeCell ref="I233:I234"/>
    <mergeCell ref="J233:K234"/>
    <mergeCell ref="F215:F216"/>
    <mergeCell ref="G215:G216"/>
    <mergeCell ref="H215:H216"/>
    <mergeCell ref="I215:I216"/>
    <mergeCell ref="J215:K216"/>
    <mergeCell ref="F217:F218"/>
    <mergeCell ref="G217:G218"/>
    <mergeCell ref="H217:H218"/>
    <mergeCell ref="I217:I218"/>
    <mergeCell ref="J217:K218"/>
    <mergeCell ref="F222:K222"/>
    <mergeCell ref="F223:F224"/>
    <mergeCell ref="G223:G224"/>
    <mergeCell ref="H223:H224"/>
    <mergeCell ref="I223:I224"/>
    <mergeCell ref="J223:K224"/>
    <mergeCell ref="F225:F226"/>
    <mergeCell ref="G225:G226"/>
    <mergeCell ref="H225:H226"/>
    <mergeCell ref="I225:I226"/>
    <mergeCell ref="J225:K226"/>
    <mergeCell ref="G203:G204"/>
    <mergeCell ref="H203:H204"/>
    <mergeCell ref="I203:I204"/>
    <mergeCell ref="J203:K204"/>
    <mergeCell ref="F208:K208"/>
    <mergeCell ref="F209:F210"/>
    <mergeCell ref="G209:G210"/>
    <mergeCell ref="H209:H210"/>
    <mergeCell ref="I209:I210"/>
    <mergeCell ref="J209:K210"/>
    <mergeCell ref="F211:F212"/>
    <mergeCell ref="G211:G212"/>
    <mergeCell ref="H211:H212"/>
    <mergeCell ref="I211:I212"/>
    <mergeCell ref="J211:K212"/>
    <mergeCell ref="F213:F214"/>
    <mergeCell ref="G213:G214"/>
    <mergeCell ref="H213:H214"/>
    <mergeCell ref="I213:I214"/>
    <mergeCell ref="J213:K214"/>
    <mergeCell ref="F203:F204"/>
    <mergeCell ref="F194:K194"/>
    <mergeCell ref="F195:F196"/>
    <mergeCell ref="G195:G196"/>
    <mergeCell ref="H195:H196"/>
    <mergeCell ref="I195:I196"/>
    <mergeCell ref="J195:K196"/>
    <mergeCell ref="F197:F198"/>
    <mergeCell ref="G197:G198"/>
    <mergeCell ref="H197:H198"/>
    <mergeCell ref="I197:I198"/>
    <mergeCell ref="J197:K198"/>
    <mergeCell ref="F199:F200"/>
    <mergeCell ref="G199:G200"/>
    <mergeCell ref="H199:H200"/>
    <mergeCell ref="I199:I200"/>
    <mergeCell ref="J199:K200"/>
    <mergeCell ref="F201:F202"/>
    <mergeCell ref="G201:G202"/>
    <mergeCell ref="H201:H202"/>
    <mergeCell ref="I201:I202"/>
    <mergeCell ref="J201:K202"/>
    <mergeCell ref="F189:F190"/>
    <mergeCell ref="G189:G190"/>
    <mergeCell ref="H189:H190"/>
    <mergeCell ref="I189:I190"/>
    <mergeCell ref="J187:K188"/>
    <mergeCell ref="J189:K190"/>
    <mergeCell ref="F186:K186"/>
    <mergeCell ref="U114:Z114"/>
    <mergeCell ref="U115:Z115"/>
    <mergeCell ref="AE102:AG102"/>
    <mergeCell ref="S69:X69"/>
    <mergeCell ref="S70:X70"/>
    <mergeCell ref="S71:X71"/>
    <mergeCell ref="S72:X72"/>
    <mergeCell ref="S73:X73"/>
    <mergeCell ref="S74:X74"/>
    <mergeCell ref="S75:X89"/>
    <mergeCell ref="I177:K177"/>
    <mergeCell ref="L177:O177"/>
    <mergeCell ref="L175:O175"/>
    <mergeCell ref="C174:H175"/>
    <mergeCell ref="I174:K174"/>
    <mergeCell ref="I175:K175"/>
    <mergeCell ref="L174:M174"/>
    <mergeCell ref="D134:I134"/>
    <mergeCell ref="D135:I135"/>
    <mergeCell ref="D136:I136"/>
    <mergeCell ref="D137:I137"/>
    <mergeCell ref="D138:I138"/>
    <mergeCell ref="D139:I139"/>
    <mergeCell ref="N171:O171"/>
    <mergeCell ref="J160:M160"/>
    <mergeCell ref="AB1:AO3"/>
    <mergeCell ref="AS222:AT222"/>
    <mergeCell ref="AU222:AZ222"/>
    <mergeCell ref="AM227:AP228"/>
    <mergeCell ref="AM225:AP226"/>
    <mergeCell ref="AM223:AP224"/>
    <mergeCell ref="AM222:AP222"/>
    <mergeCell ref="AM237:AP238"/>
    <mergeCell ref="AM241:AP242"/>
    <mergeCell ref="AN208:AO208"/>
    <mergeCell ref="AP208:AU208"/>
    <mergeCell ref="AM233:AP234"/>
    <mergeCell ref="AM231:AP232"/>
    <mergeCell ref="AM229:AP230"/>
    <mergeCell ref="AM235:AP236"/>
    <mergeCell ref="AN194:AO194"/>
    <mergeCell ref="AP194:AU194"/>
    <mergeCell ref="AP22:AQ22"/>
    <mergeCell ref="AP23:AQ23"/>
    <mergeCell ref="AP24:AQ24"/>
    <mergeCell ref="AP25:AQ25"/>
    <mergeCell ref="AP26:AQ26"/>
    <mergeCell ref="AP27:AQ27"/>
    <mergeCell ref="AR18:AW18"/>
    <mergeCell ref="AR30:AW30"/>
    <mergeCell ref="AN186:AO186"/>
    <mergeCell ref="AP186:AU186"/>
    <mergeCell ref="AR27:AW27"/>
    <mergeCell ref="AR28:AW28"/>
    <mergeCell ref="AR31:AW31"/>
    <mergeCell ref="AR32:AW32"/>
    <mergeCell ref="AR33:AW33"/>
    <mergeCell ref="AP28:AQ28"/>
    <mergeCell ref="AP31:AQ31"/>
    <mergeCell ref="AP32:AQ32"/>
    <mergeCell ref="AP33:AQ33"/>
    <mergeCell ref="AP34:AQ34"/>
    <mergeCell ref="AP35:AQ35"/>
    <mergeCell ref="AP29:AQ29"/>
    <mergeCell ref="AP30:AQ30"/>
    <mergeCell ref="AR19:AW19"/>
    <mergeCell ref="AR20:AW20"/>
    <mergeCell ref="AR21:AW21"/>
    <mergeCell ref="AR22:AW22"/>
    <mergeCell ref="AR23:AW23"/>
    <mergeCell ref="AR24:AW24"/>
    <mergeCell ref="AR25:AW25"/>
    <mergeCell ref="AR26:AW26"/>
    <mergeCell ref="AP16:AQ16"/>
    <mergeCell ref="AR16:AW16"/>
    <mergeCell ref="AP17:AQ17"/>
    <mergeCell ref="AR17:AW17"/>
    <mergeCell ref="AP19:AQ19"/>
    <mergeCell ref="AP18:AQ18"/>
    <mergeCell ref="AP20:AQ20"/>
    <mergeCell ref="AP21:AQ21"/>
    <mergeCell ref="AR34:AW34"/>
    <mergeCell ref="AR35:AW35"/>
    <mergeCell ref="AR29:AW29"/>
    <mergeCell ref="AH37:AU38"/>
    <mergeCell ref="AL31:AM31"/>
    <mergeCell ref="AL32:AM32"/>
    <mergeCell ref="AL33:AM33"/>
    <mergeCell ref="AL34:AM34"/>
    <mergeCell ref="AL35:AM35"/>
    <mergeCell ref="AB213:AB214"/>
    <mergeCell ref="AC213:AD214"/>
    <mergeCell ref="AE213:AK214"/>
    <mergeCell ref="T215:V216"/>
    <mergeCell ref="W215:Y216"/>
    <mergeCell ref="Z215:AA216"/>
    <mergeCell ref="AB215:AB216"/>
    <mergeCell ref="AC215:AD216"/>
    <mergeCell ref="AE215:AK216"/>
    <mergeCell ref="AE186:AK186"/>
    <mergeCell ref="AE197:AK198"/>
    <mergeCell ref="Z194:AD194"/>
    <mergeCell ref="AE194:AK194"/>
    <mergeCell ref="Z195:AA196"/>
    <mergeCell ref="Z111:AA111"/>
    <mergeCell ref="Z112:AA112"/>
    <mergeCell ref="Z101:AA101"/>
    <mergeCell ref="Z102:AA102"/>
    <mergeCell ref="Z103:AA103"/>
    <mergeCell ref="Z104:AA104"/>
    <mergeCell ref="Z105:AA105"/>
    <mergeCell ref="Z106:AA106"/>
    <mergeCell ref="T96:Y96"/>
    <mergeCell ref="X112:Y112"/>
    <mergeCell ref="T103:Y103"/>
    <mergeCell ref="T104:Y104"/>
    <mergeCell ref="T217:V218"/>
    <mergeCell ref="W217:Y218"/>
    <mergeCell ref="Z217:AA218"/>
    <mergeCell ref="AB217:AB218"/>
    <mergeCell ref="AC217:AD218"/>
    <mergeCell ref="AE217:AK218"/>
    <mergeCell ref="T213:V214"/>
    <mergeCell ref="W213:Y214"/>
    <mergeCell ref="Z213:AA214"/>
    <mergeCell ref="R174:S174"/>
    <mergeCell ref="R175:S175"/>
    <mergeCell ref="R176:S176"/>
    <mergeCell ref="Z208:AD208"/>
    <mergeCell ref="AE208:AK208"/>
    <mergeCell ref="AL208:AM208"/>
    <mergeCell ref="T209:V210"/>
    <mergeCell ref="W209:Y210"/>
    <mergeCell ref="Z209:AA210"/>
    <mergeCell ref="AB209:AB210"/>
    <mergeCell ref="AC209:AD210"/>
    <mergeCell ref="AE209:AK210"/>
    <mergeCell ref="T211:V212"/>
    <mergeCell ref="W211:Y212"/>
    <mergeCell ref="Z211:AA212"/>
    <mergeCell ref="AB211:AB212"/>
    <mergeCell ref="AC211:AD212"/>
    <mergeCell ref="AE211:AK212"/>
    <mergeCell ref="Z186:AD186"/>
    <mergeCell ref="W201:Y202"/>
    <mergeCell ref="W203:Y204"/>
    <mergeCell ref="AE187:AK188"/>
    <mergeCell ref="AE189:AK190"/>
    <mergeCell ref="J138:K138"/>
    <mergeCell ref="D151:I151"/>
    <mergeCell ref="N172:O172"/>
    <mergeCell ref="N173:O173"/>
    <mergeCell ref="D152:I152"/>
    <mergeCell ref="J146:K146"/>
    <mergeCell ref="D146:I146"/>
    <mergeCell ref="J143:K143"/>
    <mergeCell ref="J144:K144"/>
    <mergeCell ref="J145:K145"/>
    <mergeCell ref="D143:I143"/>
    <mergeCell ref="D144:I144"/>
    <mergeCell ref="K155:L155"/>
    <mergeCell ref="K156:L156"/>
    <mergeCell ref="K157:L157"/>
    <mergeCell ref="K158:L158"/>
    <mergeCell ref="D156:F156"/>
    <mergeCell ref="D157:F157"/>
    <mergeCell ref="D158:F158"/>
    <mergeCell ref="I155:J155"/>
    <mergeCell ref="G155:H155"/>
    <mergeCell ref="D169:M169"/>
    <mergeCell ref="D170:M170"/>
    <mergeCell ref="D160:I162"/>
    <mergeCell ref="D171:I173"/>
    <mergeCell ref="J171:M171"/>
    <mergeCell ref="J172:M172"/>
    <mergeCell ref="J162:M162"/>
    <mergeCell ref="J173:M173"/>
    <mergeCell ref="P158:Q158"/>
    <mergeCell ref="P160:Q162"/>
    <mergeCell ref="D118:I118"/>
    <mergeCell ref="D119:I119"/>
    <mergeCell ref="D120:I120"/>
    <mergeCell ref="D121:I121"/>
    <mergeCell ref="D122:I122"/>
    <mergeCell ref="D123:I123"/>
    <mergeCell ref="D124:I124"/>
    <mergeCell ref="D125:I125"/>
    <mergeCell ref="D126:I126"/>
    <mergeCell ref="C159:C173"/>
    <mergeCell ref="D159:M159"/>
    <mergeCell ref="P171:Q173"/>
    <mergeCell ref="P163:Q170"/>
    <mergeCell ref="P159:Q159"/>
    <mergeCell ref="N165:O165"/>
    <mergeCell ref="N166:O166"/>
    <mergeCell ref="N167:O167"/>
    <mergeCell ref="N168:O168"/>
    <mergeCell ref="N169:O169"/>
    <mergeCell ref="N170:O170"/>
    <mergeCell ref="N159:O159"/>
    <mergeCell ref="N160:O160"/>
    <mergeCell ref="N161:O161"/>
    <mergeCell ref="N162:O162"/>
    <mergeCell ref="N163:O163"/>
    <mergeCell ref="N164:O164"/>
    <mergeCell ref="J136:K136"/>
    <mergeCell ref="J137:K137"/>
    <mergeCell ref="D141:I141"/>
    <mergeCell ref="D142:I142"/>
    <mergeCell ref="B174:B175"/>
    <mergeCell ref="B176:B177"/>
    <mergeCell ref="C176:H177"/>
    <mergeCell ref="I176:K176"/>
    <mergeCell ref="L176:M176"/>
    <mergeCell ref="D145:I145"/>
    <mergeCell ref="B147:B154"/>
    <mergeCell ref="C147:C154"/>
    <mergeCell ref="J147:K147"/>
    <mergeCell ref="J148:K148"/>
    <mergeCell ref="J152:K152"/>
    <mergeCell ref="J153:K153"/>
    <mergeCell ref="J154:K154"/>
    <mergeCell ref="D153:I153"/>
    <mergeCell ref="D154:I154"/>
    <mergeCell ref="J149:K149"/>
    <mergeCell ref="J150:K150"/>
    <mergeCell ref="J151:K151"/>
    <mergeCell ref="D147:I147"/>
    <mergeCell ref="D148:I148"/>
    <mergeCell ref="D149:I149"/>
    <mergeCell ref="D150:I150"/>
    <mergeCell ref="B159:B173"/>
    <mergeCell ref="D168:M168"/>
    <mergeCell ref="D163:M163"/>
    <mergeCell ref="D164:M164"/>
    <mergeCell ref="D165:M165"/>
    <mergeCell ref="D166:M166"/>
    <mergeCell ref="D167:M167"/>
    <mergeCell ref="J161:M161"/>
    <mergeCell ref="J105:K105"/>
    <mergeCell ref="J106:K106"/>
    <mergeCell ref="B155:B158"/>
    <mergeCell ref="B139:B146"/>
    <mergeCell ref="C139:C146"/>
    <mergeCell ref="J128:K128"/>
    <mergeCell ref="J129:K129"/>
    <mergeCell ref="J130:K130"/>
    <mergeCell ref="J131:K131"/>
    <mergeCell ref="J132:K132"/>
    <mergeCell ref="J133:K133"/>
    <mergeCell ref="J134:K134"/>
    <mergeCell ref="D130:I130"/>
    <mergeCell ref="D131:I131"/>
    <mergeCell ref="D132:I132"/>
    <mergeCell ref="D133:I133"/>
    <mergeCell ref="D127:I127"/>
    <mergeCell ref="D128:I128"/>
    <mergeCell ref="D129:I129"/>
    <mergeCell ref="C155:C158"/>
    <mergeCell ref="G156:H156"/>
    <mergeCell ref="I156:J156"/>
    <mergeCell ref="G157:H157"/>
    <mergeCell ref="I157:J157"/>
    <mergeCell ref="G158:H158"/>
    <mergeCell ref="I158:J158"/>
    <mergeCell ref="D155:F155"/>
    <mergeCell ref="J139:K139"/>
    <mergeCell ref="J140:K140"/>
    <mergeCell ref="J141:K141"/>
    <mergeCell ref="J142:K142"/>
    <mergeCell ref="D140:I140"/>
    <mergeCell ref="R103:S103"/>
    <mergeCell ref="R104:S104"/>
    <mergeCell ref="J135:K135"/>
    <mergeCell ref="J122:K122"/>
    <mergeCell ref="J123:K123"/>
    <mergeCell ref="J124:K124"/>
    <mergeCell ref="J118:K118"/>
    <mergeCell ref="B96:B117"/>
    <mergeCell ref="C96:C117"/>
    <mergeCell ref="J115:K115"/>
    <mergeCell ref="J116:K116"/>
    <mergeCell ref="J117:K117"/>
    <mergeCell ref="H114:I114"/>
    <mergeCell ref="H115:I115"/>
    <mergeCell ref="H116:I116"/>
    <mergeCell ref="H117:I117"/>
    <mergeCell ref="H108:I108"/>
    <mergeCell ref="H109:I109"/>
    <mergeCell ref="H110:I110"/>
    <mergeCell ref="H111:I111"/>
    <mergeCell ref="H112:I112"/>
    <mergeCell ref="H113:I113"/>
    <mergeCell ref="H102:I102"/>
    <mergeCell ref="D108:G112"/>
    <mergeCell ref="C118:C138"/>
    <mergeCell ref="B118:B138"/>
    <mergeCell ref="J119:K119"/>
    <mergeCell ref="J120:K120"/>
    <mergeCell ref="J121:K121"/>
    <mergeCell ref="J125:K125"/>
    <mergeCell ref="J126:K126"/>
    <mergeCell ref="J127:K127"/>
    <mergeCell ref="J97:K97"/>
    <mergeCell ref="J98:K98"/>
    <mergeCell ref="J99:K99"/>
    <mergeCell ref="J100:K100"/>
    <mergeCell ref="J101:K101"/>
    <mergeCell ref="J102:K102"/>
    <mergeCell ref="L100:Q100"/>
    <mergeCell ref="D113:G115"/>
    <mergeCell ref="D116:G117"/>
    <mergeCell ref="D96:G97"/>
    <mergeCell ref="H99:I99"/>
    <mergeCell ref="H100:I100"/>
    <mergeCell ref="H101:I101"/>
    <mergeCell ref="H106:I106"/>
    <mergeCell ref="H107:I107"/>
    <mergeCell ref="R117:S117"/>
    <mergeCell ref="Z96:AA96"/>
    <mergeCell ref="Z97:AA97"/>
    <mergeCell ref="Z98:AA98"/>
    <mergeCell ref="Z99:AA99"/>
    <mergeCell ref="Z100:AA100"/>
    <mergeCell ref="R111:S111"/>
    <mergeCell ref="R112:S112"/>
    <mergeCell ref="R113:S113"/>
    <mergeCell ref="R114:S114"/>
    <mergeCell ref="R115:S115"/>
    <mergeCell ref="R116:S116"/>
    <mergeCell ref="R105:S105"/>
    <mergeCell ref="R106:S106"/>
    <mergeCell ref="R107:S107"/>
    <mergeCell ref="R108:S108"/>
    <mergeCell ref="R109:S109"/>
    <mergeCell ref="Z107:AA107"/>
    <mergeCell ref="Z108:AA108"/>
    <mergeCell ref="Z109:AA109"/>
    <mergeCell ref="Z110:AA110"/>
    <mergeCell ref="T97:Y97"/>
    <mergeCell ref="T98:Y98"/>
    <mergeCell ref="T99:Y99"/>
    <mergeCell ref="T100:Y100"/>
    <mergeCell ref="T101:Y101"/>
    <mergeCell ref="T102:Y102"/>
    <mergeCell ref="X110:Y110"/>
    <mergeCell ref="X111:Y111"/>
    <mergeCell ref="R97:S97"/>
    <mergeCell ref="R98:S98"/>
    <mergeCell ref="P115:Q115"/>
    <mergeCell ref="P116:Q116"/>
    <mergeCell ref="L117:Q117"/>
    <mergeCell ref="L102:Q102"/>
    <mergeCell ref="L98:Q98"/>
    <mergeCell ref="R110:S110"/>
    <mergeCell ref="R99:S99"/>
    <mergeCell ref="R100:S100"/>
    <mergeCell ref="R101:S101"/>
    <mergeCell ref="T105:Y105"/>
    <mergeCell ref="T111:W112"/>
    <mergeCell ref="T109:W110"/>
    <mergeCell ref="T106:W108"/>
    <mergeCell ref="X106:Y106"/>
    <mergeCell ref="X107:Y107"/>
    <mergeCell ref="X108:Y108"/>
    <mergeCell ref="X109:Y109"/>
    <mergeCell ref="R102:S102"/>
    <mergeCell ref="J86:N86"/>
    <mergeCell ref="J87:N87"/>
    <mergeCell ref="J88:N88"/>
    <mergeCell ref="J89:N89"/>
    <mergeCell ref="L106:Q106"/>
    <mergeCell ref="L107:Q107"/>
    <mergeCell ref="L108:Q108"/>
    <mergeCell ref="L96:Q96"/>
    <mergeCell ref="L97:Q97"/>
    <mergeCell ref="L110:O116"/>
    <mergeCell ref="L109:Q109"/>
    <mergeCell ref="P110:Q110"/>
    <mergeCell ref="P111:Q111"/>
    <mergeCell ref="P112:Q112"/>
    <mergeCell ref="L99:Q99"/>
    <mergeCell ref="P113:Q113"/>
    <mergeCell ref="P114:Q114"/>
    <mergeCell ref="L101:Q101"/>
    <mergeCell ref="L103:Q103"/>
    <mergeCell ref="L104:Q104"/>
    <mergeCell ref="L105:Q105"/>
    <mergeCell ref="J109:K109"/>
    <mergeCell ref="J110:K110"/>
    <mergeCell ref="J111:K111"/>
    <mergeCell ref="J112:K112"/>
    <mergeCell ref="J113:K113"/>
    <mergeCell ref="J114:K114"/>
    <mergeCell ref="J103:K103"/>
    <mergeCell ref="J104:K104"/>
    <mergeCell ref="J107:K107"/>
    <mergeCell ref="J108:K108"/>
    <mergeCell ref="J96:K96"/>
    <mergeCell ref="AA52:AB52"/>
    <mergeCell ref="AA53:AB53"/>
    <mergeCell ref="W49:X49"/>
    <mergeCell ref="E47:J47"/>
    <mergeCell ref="Q41:V41"/>
    <mergeCell ref="B36:B38"/>
    <mergeCell ref="C39:D40"/>
    <mergeCell ref="H96:I96"/>
    <mergeCell ref="AA49:AB49"/>
    <mergeCell ref="AA50:AB50"/>
    <mergeCell ref="AA51:AB51"/>
    <mergeCell ref="E74:H74"/>
    <mergeCell ref="E75:H75"/>
    <mergeCell ref="E76:H76"/>
    <mergeCell ref="E77:H77"/>
    <mergeCell ref="E78:H78"/>
    <mergeCell ref="B56:B68"/>
    <mergeCell ref="D69:H69"/>
    <mergeCell ref="E70:H70"/>
    <mergeCell ref="E71:H71"/>
    <mergeCell ref="E72:H72"/>
    <mergeCell ref="J70:M72"/>
    <mergeCell ref="C69:C91"/>
    <mergeCell ref="B69:B91"/>
    <mergeCell ref="E79:H79"/>
    <mergeCell ref="E80:H80"/>
    <mergeCell ref="E81:H81"/>
    <mergeCell ref="E82:H82"/>
    <mergeCell ref="E83:H83"/>
    <mergeCell ref="E94:J94"/>
    <mergeCell ref="R96:S96"/>
    <mergeCell ref="J54:K54"/>
    <mergeCell ref="B92:B95"/>
    <mergeCell ref="E90:R90"/>
    <mergeCell ref="E91:R91"/>
    <mergeCell ref="E92:J92"/>
    <mergeCell ref="K92:L92"/>
    <mergeCell ref="E93:J93"/>
    <mergeCell ref="K93:L93"/>
    <mergeCell ref="O88:P88"/>
    <mergeCell ref="O89:P89"/>
    <mergeCell ref="C55:H55"/>
    <mergeCell ref="I55:L55"/>
    <mergeCell ref="S53:V53"/>
    <mergeCell ref="S54:V54"/>
    <mergeCell ref="O49:R49"/>
    <mergeCell ref="O50:R50"/>
    <mergeCell ref="O51:R51"/>
    <mergeCell ref="O52:R52"/>
    <mergeCell ref="O53:R53"/>
    <mergeCell ref="O54:R54"/>
    <mergeCell ref="S51:V51"/>
    <mergeCell ref="S52:V52"/>
    <mergeCell ref="S49:V49"/>
    <mergeCell ref="S50:V50"/>
    <mergeCell ref="M55:Q55"/>
    <mergeCell ref="M49:N49"/>
    <mergeCell ref="M50:N50"/>
    <mergeCell ref="M51:N51"/>
    <mergeCell ref="M52:N52"/>
    <mergeCell ref="M53:N53"/>
    <mergeCell ref="M54:N54"/>
    <mergeCell ref="D49:G49"/>
    <mergeCell ref="C56:E68"/>
    <mergeCell ref="B48:B54"/>
    <mergeCell ref="J50:K50"/>
    <mergeCell ref="D50:G50"/>
    <mergeCell ref="D51:G51"/>
    <mergeCell ref="D52:G52"/>
    <mergeCell ref="D53:G53"/>
    <mergeCell ref="D54:G54"/>
    <mergeCell ref="C48:C54"/>
    <mergeCell ref="O43:P43"/>
    <mergeCell ref="C41:D44"/>
    <mergeCell ref="B41:B44"/>
    <mergeCell ref="K42:N42"/>
    <mergeCell ref="O42:P42"/>
    <mergeCell ref="E41:J41"/>
    <mergeCell ref="K41:P41"/>
    <mergeCell ref="I43:J43"/>
    <mergeCell ref="I44:J44"/>
    <mergeCell ref="E42:H42"/>
    <mergeCell ref="E43:H43"/>
    <mergeCell ref="E44:H44"/>
    <mergeCell ref="K45:L45"/>
    <mergeCell ref="H48:N48"/>
    <mergeCell ref="B45:B47"/>
    <mergeCell ref="E45:J45"/>
    <mergeCell ref="E46:J46"/>
    <mergeCell ref="K46:L46"/>
    <mergeCell ref="K47:L47"/>
    <mergeCell ref="D48:G48"/>
    <mergeCell ref="C45:D47"/>
    <mergeCell ref="U10:Z10"/>
    <mergeCell ref="U11:Z11"/>
    <mergeCell ref="U12:Z12"/>
    <mergeCell ref="Y32:Z32"/>
    <mergeCell ref="Y30:Z30"/>
    <mergeCell ref="Y31:Z31"/>
    <mergeCell ref="Y35:Z35"/>
    <mergeCell ref="AA23:AB23"/>
    <mergeCell ref="AD20:AE20"/>
    <mergeCell ref="AD21:AE21"/>
    <mergeCell ref="AD22:AE22"/>
    <mergeCell ref="Y22:Z22"/>
    <mergeCell ref="Y27:Z27"/>
    <mergeCell ref="Y33:Z33"/>
    <mergeCell ref="Y34:Z34"/>
    <mergeCell ref="Y26:Z26"/>
    <mergeCell ref="W28:X28"/>
    <mergeCell ref="AA31:AB31"/>
    <mergeCell ref="U13:Z13"/>
    <mergeCell ref="U14:Z14"/>
    <mergeCell ref="U15:Z15"/>
    <mergeCell ref="W23:X23"/>
    <mergeCell ref="W24:X24"/>
    <mergeCell ref="W25:X25"/>
    <mergeCell ref="W26:X26"/>
    <mergeCell ref="W17:X17"/>
    <mergeCell ref="AA30:AE30"/>
    <mergeCell ref="Y29:Z29"/>
    <mergeCell ref="AA27:AB27"/>
    <mergeCell ref="AA28:AB28"/>
    <mergeCell ref="Y17:Z17"/>
    <mergeCell ref="Y18:Z18"/>
    <mergeCell ref="B39:B40"/>
    <mergeCell ref="L35:V35"/>
    <mergeCell ref="W19:X19"/>
    <mergeCell ref="W20:X20"/>
    <mergeCell ref="W21:X21"/>
    <mergeCell ref="W22:X22"/>
    <mergeCell ref="H27:K27"/>
    <mergeCell ref="H28:K28"/>
    <mergeCell ref="L19:V19"/>
    <mergeCell ref="L20:V20"/>
    <mergeCell ref="L21:V21"/>
    <mergeCell ref="L22:V22"/>
    <mergeCell ref="L23:V23"/>
    <mergeCell ref="H19:K19"/>
    <mergeCell ref="H20:K20"/>
    <mergeCell ref="C36:C38"/>
    <mergeCell ref="H22:K22"/>
    <mergeCell ref="L28:V28"/>
    <mergeCell ref="H23:K23"/>
    <mergeCell ref="Y19:Z19"/>
    <mergeCell ref="Y20:Z20"/>
    <mergeCell ref="AF32:AG32"/>
    <mergeCell ref="AF33:AG33"/>
    <mergeCell ref="AF34:AG34"/>
    <mergeCell ref="AF35:AG35"/>
    <mergeCell ref="AD35:AE35"/>
    <mergeCell ref="Y21:Z21"/>
    <mergeCell ref="W27:X27"/>
    <mergeCell ref="Q42:V42"/>
    <mergeCell ref="AA16:AE16"/>
    <mergeCell ref="AA32:AB32"/>
    <mergeCell ref="AA33:AB33"/>
    <mergeCell ref="AA34:AB34"/>
    <mergeCell ref="AA35:AB35"/>
    <mergeCell ref="AA24:AB24"/>
    <mergeCell ref="AA25:AB25"/>
    <mergeCell ref="W18:X18"/>
    <mergeCell ref="AF28:AG28"/>
    <mergeCell ref="AF19:AG19"/>
    <mergeCell ref="D3:E3"/>
    <mergeCell ref="I42:J42"/>
    <mergeCell ref="J40:N40"/>
    <mergeCell ref="O39:S39"/>
    <mergeCell ref="O40:S40"/>
    <mergeCell ref="I7:J7"/>
    <mergeCell ref="I8:J8"/>
    <mergeCell ref="I9:J9"/>
    <mergeCell ref="I10:J10"/>
    <mergeCell ref="D16:G16"/>
    <mergeCell ref="D18:G18"/>
    <mergeCell ref="H18:K18"/>
    <mergeCell ref="S11:T11"/>
    <mergeCell ref="S12:T12"/>
    <mergeCell ref="S13:T13"/>
    <mergeCell ref="S14:T14"/>
    <mergeCell ref="S15:T15"/>
    <mergeCell ref="E40:I40"/>
    <mergeCell ref="E39:I39"/>
    <mergeCell ref="J39:N39"/>
    <mergeCell ref="E14:F14"/>
    <mergeCell ref="E15:F15"/>
    <mergeCell ref="G14:H15"/>
    <mergeCell ref="I14:M14"/>
    <mergeCell ref="N14:R14"/>
    <mergeCell ref="E85:H85"/>
    <mergeCell ref="E86:H86"/>
    <mergeCell ref="E87:H87"/>
    <mergeCell ref="E88:H88"/>
    <mergeCell ref="E89:H89"/>
    <mergeCell ref="H97:I97"/>
    <mergeCell ref="H98:I98"/>
    <mergeCell ref="AN29:AO29"/>
    <mergeCell ref="AN30:AO30"/>
    <mergeCell ref="AF17:AG17"/>
    <mergeCell ref="AI28:AJ28"/>
    <mergeCell ref="AF25:AG25"/>
    <mergeCell ref="AF26:AG26"/>
    <mergeCell ref="AL22:AM22"/>
    <mergeCell ref="AL17:AM17"/>
    <mergeCell ref="AI17:AJ17"/>
    <mergeCell ref="AF18:AM18"/>
    <mergeCell ref="AA29:AM29"/>
    <mergeCell ref="AF22:AG22"/>
    <mergeCell ref="AF23:AG23"/>
    <mergeCell ref="AF24:AG24"/>
    <mergeCell ref="AN23:AO23"/>
    <mergeCell ref="AN24:AO24"/>
    <mergeCell ref="AN25:AO25"/>
    <mergeCell ref="AN26:AO26"/>
    <mergeCell ref="AN27:AO27"/>
    <mergeCell ref="AN28:AO28"/>
    <mergeCell ref="AL19:AM19"/>
    <mergeCell ref="AL20:AM20"/>
    <mergeCell ref="AL21:AM21"/>
    <mergeCell ref="W50:X50"/>
    <mergeCell ref="W51:X51"/>
    <mergeCell ref="W52:X52"/>
    <mergeCell ref="W53:X53"/>
    <mergeCell ref="W54:X54"/>
    <mergeCell ref="Y48:Z48"/>
    <mergeCell ref="Y49:Z49"/>
    <mergeCell ref="Y50:Z50"/>
    <mergeCell ref="Y51:Z51"/>
    <mergeCell ref="Y52:Z52"/>
    <mergeCell ref="Y53:Z53"/>
    <mergeCell ref="Y54:Z54"/>
    <mergeCell ref="W48:X48"/>
    <mergeCell ref="AA48:AB48"/>
    <mergeCell ref="AI21:AJ21"/>
    <mergeCell ref="AI22:AJ22"/>
    <mergeCell ref="AI23:AJ23"/>
    <mergeCell ref="AI24:AJ24"/>
    <mergeCell ref="AI25:AJ25"/>
    <mergeCell ref="AI26:AJ26"/>
    <mergeCell ref="Y23:Z23"/>
    <mergeCell ref="Y24:Z24"/>
    <mergeCell ref="Y25:Z25"/>
    <mergeCell ref="Y28:Z28"/>
    <mergeCell ref="AA22:AB22"/>
    <mergeCell ref="AA54:AB54"/>
    <mergeCell ref="AI35:AJ35"/>
    <mergeCell ref="AF30:AM30"/>
    <mergeCell ref="AI32:AJ32"/>
    <mergeCell ref="AI33:AJ33"/>
    <mergeCell ref="AI34:AJ34"/>
    <mergeCell ref="AF31:AG31"/>
    <mergeCell ref="AF21:AG21"/>
    <mergeCell ref="AA26:AB26"/>
    <mergeCell ref="AN16:AO16"/>
    <mergeCell ref="AN17:AO17"/>
    <mergeCell ref="AN18:AO18"/>
    <mergeCell ref="AN19:AO19"/>
    <mergeCell ref="AN20:AO20"/>
    <mergeCell ref="AN21:AO21"/>
    <mergeCell ref="AN22:AO22"/>
    <mergeCell ref="D17:G17"/>
    <mergeCell ref="L24:V24"/>
    <mergeCell ref="L25:V25"/>
    <mergeCell ref="L26:V26"/>
    <mergeCell ref="L27:V27"/>
    <mergeCell ref="W16:X16"/>
    <mergeCell ref="Y16:Z16"/>
    <mergeCell ref="AD17:AE17"/>
    <mergeCell ref="AF16:AM16"/>
    <mergeCell ref="D29:X29"/>
    <mergeCell ref="H21:K21"/>
    <mergeCell ref="H16:V16"/>
    <mergeCell ref="L18:V18"/>
    <mergeCell ref="H24:K24"/>
    <mergeCell ref="AL23:AM23"/>
    <mergeCell ref="AL24:AM24"/>
    <mergeCell ref="AL25:AM25"/>
    <mergeCell ref="AL26:AM26"/>
    <mergeCell ref="AL27:AM27"/>
    <mergeCell ref="AL28:AM28"/>
    <mergeCell ref="AI19:AJ19"/>
    <mergeCell ref="AI20:AJ20"/>
    <mergeCell ref="AI27:AJ27"/>
    <mergeCell ref="AA17:AB17"/>
    <mergeCell ref="AF27:AG27"/>
    <mergeCell ref="AN31:AO31"/>
    <mergeCell ref="AN32:AO32"/>
    <mergeCell ref="AN33:AO33"/>
    <mergeCell ref="AN34:AO34"/>
    <mergeCell ref="AN35:AO35"/>
    <mergeCell ref="W30:X30"/>
    <mergeCell ref="W31:X31"/>
    <mergeCell ref="W32:X32"/>
    <mergeCell ref="W33:X33"/>
    <mergeCell ref="W34:X34"/>
    <mergeCell ref="W35:X35"/>
    <mergeCell ref="D30:K30"/>
    <mergeCell ref="L30:V30"/>
    <mergeCell ref="L31:V31"/>
    <mergeCell ref="L32:V32"/>
    <mergeCell ref="L33:V33"/>
    <mergeCell ref="AA19:AB19"/>
    <mergeCell ref="AA20:AB20"/>
    <mergeCell ref="AA21:AB21"/>
    <mergeCell ref="AF20:AG20"/>
    <mergeCell ref="AD31:AE31"/>
    <mergeCell ref="AD32:AE32"/>
    <mergeCell ref="AD33:AE33"/>
    <mergeCell ref="AD34:AE34"/>
    <mergeCell ref="AD23:AE23"/>
    <mergeCell ref="AD24:AE24"/>
    <mergeCell ref="AD25:AE25"/>
    <mergeCell ref="AD26:AE26"/>
    <mergeCell ref="AD27:AE27"/>
    <mergeCell ref="AD28:AE28"/>
    <mergeCell ref="AD19:AE19"/>
    <mergeCell ref="AI31:AJ31"/>
    <mergeCell ref="D2:E2"/>
    <mergeCell ref="B3:C3"/>
    <mergeCell ref="E26:G26"/>
    <mergeCell ref="E27:G27"/>
    <mergeCell ref="E28:G28"/>
    <mergeCell ref="E31:K31"/>
    <mergeCell ref="E32:K32"/>
    <mergeCell ref="E33:K33"/>
    <mergeCell ref="E34:K34"/>
    <mergeCell ref="E35:K35"/>
    <mergeCell ref="C16:C35"/>
    <mergeCell ref="B16:B35"/>
    <mergeCell ref="B11:B12"/>
    <mergeCell ref="D13:H13"/>
    <mergeCell ref="I13:R13"/>
    <mergeCell ref="D14:D15"/>
    <mergeCell ref="B13:B15"/>
    <mergeCell ref="C13:C15"/>
    <mergeCell ref="E11:H11"/>
    <mergeCell ref="E12:H12"/>
    <mergeCell ref="H25:K25"/>
    <mergeCell ref="H26:K26"/>
    <mergeCell ref="N15:R15"/>
    <mergeCell ref="I15:M15"/>
    <mergeCell ref="H17:V17"/>
    <mergeCell ref="C5:H5"/>
    <mergeCell ref="I5:L5"/>
    <mergeCell ref="S10:T10"/>
    <mergeCell ref="C11:D12"/>
    <mergeCell ref="I11:R11"/>
    <mergeCell ref="I12:R12"/>
    <mergeCell ref="L34:V34"/>
    <mergeCell ref="W187:Y188"/>
    <mergeCell ref="W189:Y190"/>
    <mergeCell ref="T189:V190"/>
    <mergeCell ref="T194:Y194"/>
    <mergeCell ref="T195:V196"/>
    <mergeCell ref="W195:Y196"/>
    <mergeCell ref="E189:E190"/>
    <mergeCell ref="E199:E200"/>
    <mergeCell ref="L199:S200"/>
    <mergeCell ref="Z199:AA200"/>
    <mergeCell ref="AB199:AB200"/>
    <mergeCell ref="AC199:AD200"/>
    <mergeCell ref="AE199:AK200"/>
    <mergeCell ref="O2:U2"/>
    <mergeCell ref="O3:U3"/>
    <mergeCell ref="C178:H178"/>
    <mergeCell ref="J2:K2"/>
    <mergeCell ref="J3:K3"/>
    <mergeCell ref="E19:G19"/>
    <mergeCell ref="E20:G20"/>
    <mergeCell ref="E21:G21"/>
    <mergeCell ref="E22:G22"/>
    <mergeCell ref="E23:G23"/>
    <mergeCell ref="E24:G24"/>
    <mergeCell ref="E25:G25"/>
    <mergeCell ref="C6:H6"/>
    <mergeCell ref="C7:H7"/>
    <mergeCell ref="C8:H8"/>
    <mergeCell ref="C9:H9"/>
    <mergeCell ref="C10:H10"/>
    <mergeCell ref="I6:J6"/>
    <mergeCell ref="B2:C2"/>
    <mergeCell ref="AE201:AK202"/>
    <mergeCell ref="E203:E204"/>
    <mergeCell ref="L203:S204"/>
    <mergeCell ref="Z203:AA204"/>
    <mergeCell ref="AB203:AB204"/>
    <mergeCell ref="AC203:AD204"/>
    <mergeCell ref="AE203:AK204"/>
    <mergeCell ref="E201:E202"/>
    <mergeCell ref="L201:S202"/>
    <mergeCell ref="Z201:AA202"/>
    <mergeCell ref="AB201:AB202"/>
    <mergeCell ref="AC201:AD202"/>
    <mergeCell ref="L211:S212"/>
    <mergeCell ref="B186:B190"/>
    <mergeCell ref="C186:D190"/>
    <mergeCell ref="E197:E198"/>
    <mergeCell ref="C194:D204"/>
    <mergeCell ref="T201:V202"/>
    <mergeCell ref="T203:V204"/>
    <mergeCell ref="E195:E196"/>
    <mergeCell ref="L194:S194"/>
    <mergeCell ref="L195:S196"/>
    <mergeCell ref="B194:B204"/>
    <mergeCell ref="F187:F188"/>
    <mergeCell ref="G187:G188"/>
    <mergeCell ref="H187:H188"/>
    <mergeCell ref="I187:I188"/>
    <mergeCell ref="AB195:AB196"/>
    <mergeCell ref="AC195:AD196"/>
    <mergeCell ref="AE195:AK196"/>
    <mergeCell ref="T186:Y186"/>
    <mergeCell ref="T187:V188"/>
    <mergeCell ref="AH223:AI224"/>
    <mergeCell ref="AJ223:AJ224"/>
    <mergeCell ref="AK223:AL224"/>
    <mergeCell ref="E217:E218"/>
    <mergeCell ref="E231:E232"/>
    <mergeCell ref="E229:E230"/>
    <mergeCell ref="B208:B218"/>
    <mergeCell ref="C208:D218"/>
    <mergeCell ref="L208:S208"/>
    <mergeCell ref="E209:E210"/>
    <mergeCell ref="L209:S210"/>
    <mergeCell ref="L217:S218"/>
    <mergeCell ref="E215:E216"/>
    <mergeCell ref="L215:S216"/>
    <mergeCell ref="AK229:AL230"/>
    <mergeCell ref="E227:E228"/>
    <mergeCell ref="L227:S228"/>
    <mergeCell ref="AH227:AI228"/>
    <mergeCell ref="AJ227:AJ228"/>
    <mergeCell ref="AK227:AL228"/>
    <mergeCell ref="Z227:AC228"/>
    <mergeCell ref="T222:Y222"/>
    <mergeCell ref="E225:E226"/>
    <mergeCell ref="L225:S226"/>
    <mergeCell ref="AH225:AI226"/>
    <mergeCell ref="AJ225:AJ226"/>
    <mergeCell ref="AK225:AL226"/>
    <mergeCell ref="L222:S222"/>
    <mergeCell ref="AH222:AL222"/>
    <mergeCell ref="E223:E224"/>
    <mergeCell ref="AH231:AI232"/>
    <mergeCell ref="AJ231:AJ232"/>
    <mergeCell ref="AK231:AL232"/>
    <mergeCell ref="AJ237:AJ238"/>
    <mergeCell ref="AK237:AL238"/>
    <mergeCell ref="T229:V230"/>
    <mergeCell ref="T239:V240"/>
    <mergeCell ref="L235:S236"/>
    <mergeCell ref="Z235:AC236"/>
    <mergeCell ref="AD235:AG236"/>
    <mergeCell ref="L229:S230"/>
    <mergeCell ref="AH229:AI230"/>
    <mergeCell ref="AD229:AG230"/>
    <mergeCell ref="AD231:AG232"/>
    <mergeCell ref="AJ235:AJ236"/>
    <mergeCell ref="AK235:AL236"/>
    <mergeCell ref="AJ233:AJ234"/>
    <mergeCell ref="AK233:AL234"/>
    <mergeCell ref="Z229:AC230"/>
    <mergeCell ref="AJ229:AJ230"/>
    <mergeCell ref="Z233:AC234"/>
    <mergeCell ref="AD233:AG234"/>
    <mergeCell ref="AH233:AI234"/>
    <mergeCell ref="L239:S240"/>
    <mergeCell ref="Z239:AC240"/>
    <mergeCell ref="AD239:AG240"/>
    <mergeCell ref="AH239:AI240"/>
    <mergeCell ref="L237:S238"/>
    <mergeCell ref="Z237:AC238"/>
    <mergeCell ref="AD237:AG238"/>
    <mergeCell ref="AH237:AI238"/>
    <mergeCell ref="W239:Y240"/>
    <mergeCell ref="T233:V234"/>
    <mergeCell ref="W233:Y234"/>
    <mergeCell ref="T235:V236"/>
    <mergeCell ref="W235:Y236"/>
    <mergeCell ref="T237:V238"/>
    <mergeCell ref="W237:Y238"/>
    <mergeCell ref="B222:B242"/>
    <mergeCell ref="C222:D242"/>
    <mergeCell ref="AL186:AM186"/>
    <mergeCell ref="AL194:AM194"/>
    <mergeCell ref="AJ239:AJ240"/>
    <mergeCell ref="AK239:AL240"/>
    <mergeCell ref="AM239:AP240"/>
    <mergeCell ref="E241:E242"/>
    <mergeCell ref="AH235:AI236"/>
    <mergeCell ref="AD241:AG242"/>
    <mergeCell ref="AH241:AI242"/>
    <mergeCell ref="AJ241:AJ242"/>
    <mergeCell ref="AK241:AL242"/>
    <mergeCell ref="E239:E240"/>
    <mergeCell ref="W231:Y232"/>
    <mergeCell ref="L231:S232"/>
    <mergeCell ref="L223:S224"/>
    <mergeCell ref="Z225:AC226"/>
    <mergeCell ref="T227:V228"/>
    <mergeCell ref="W227:Y228"/>
    <mergeCell ref="W229:Y230"/>
    <mergeCell ref="Z222:AC222"/>
    <mergeCell ref="Z223:AC224"/>
    <mergeCell ref="AC189:AD190"/>
    <mergeCell ref="AB189:AB190"/>
    <mergeCell ref="Z189:AA190"/>
    <mergeCell ref="AC187:AD188"/>
    <mergeCell ref="AB187:AB188"/>
    <mergeCell ref="F2:G2"/>
    <mergeCell ref="AQ222:AR222"/>
    <mergeCell ref="L241:S242"/>
    <mergeCell ref="Z241:AC242"/>
    <mergeCell ref="L43:N43"/>
    <mergeCell ref="O48:V48"/>
    <mergeCell ref="Q79:R79"/>
    <mergeCell ref="Q80:R80"/>
    <mergeCell ref="Q81:R81"/>
    <mergeCell ref="Q82:R82"/>
    <mergeCell ref="Q83:R83"/>
    <mergeCell ref="Q84:R84"/>
    <mergeCell ref="Q85:R85"/>
    <mergeCell ref="Q86:R86"/>
    <mergeCell ref="Z231:AC232"/>
    <mergeCell ref="T241:V242"/>
    <mergeCell ref="W241:Y242"/>
    <mergeCell ref="T223:V224"/>
    <mergeCell ref="W223:Y224"/>
    <mergeCell ref="L189:S190"/>
    <mergeCell ref="L187:S188"/>
    <mergeCell ref="R177:S177"/>
    <mergeCell ref="N176:O176"/>
    <mergeCell ref="N174:O174"/>
    <mergeCell ref="P174:Q174"/>
    <mergeCell ref="P175:Q175"/>
    <mergeCell ref="P176:Q176"/>
    <mergeCell ref="P177:Q177"/>
    <mergeCell ref="T225:V226"/>
    <mergeCell ref="W225:Y226"/>
    <mergeCell ref="L233:S234"/>
    <mergeCell ref="T231:V232"/>
    <mergeCell ref="Z187:AA188"/>
    <mergeCell ref="AD222:AG222"/>
    <mergeCell ref="AD223:AG224"/>
    <mergeCell ref="AD225:AG226"/>
    <mergeCell ref="AD227:AG228"/>
    <mergeCell ref="L213:S214"/>
    <mergeCell ref="T208:Y208"/>
    <mergeCell ref="F63:H64"/>
    <mergeCell ref="F67:V68"/>
    <mergeCell ref="J73:N73"/>
    <mergeCell ref="Q87:R87"/>
    <mergeCell ref="Q88:R88"/>
    <mergeCell ref="Q89:R89"/>
    <mergeCell ref="F60:H60"/>
    <mergeCell ref="F61:H61"/>
    <mergeCell ref="E73:H73"/>
    <mergeCell ref="E233:E234"/>
    <mergeCell ref="O69:P69"/>
    <mergeCell ref="O70:P70"/>
    <mergeCell ref="O71:P71"/>
    <mergeCell ref="O72:P72"/>
    <mergeCell ref="T64:U64"/>
    <mergeCell ref="T65:U65"/>
    <mergeCell ref="L197:S198"/>
    <mergeCell ref="Z197:AA198"/>
    <mergeCell ref="AB197:AB198"/>
    <mergeCell ref="AC197:AD198"/>
    <mergeCell ref="T197:V198"/>
    <mergeCell ref="W197:Y198"/>
    <mergeCell ref="T199:V200"/>
    <mergeCell ref="W199:Y200"/>
    <mergeCell ref="E211:E212"/>
    <mergeCell ref="F56:H57"/>
    <mergeCell ref="I56:V56"/>
    <mergeCell ref="F58:H58"/>
    <mergeCell ref="O75:P75"/>
    <mergeCell ref="Q69:R69"/>
    <mergeCell ref="Q70:R70"/>
    <mergeCell ref="Q71:R71"/>
    <mergeCell ref="Q72:R72"/>
    <mergeCell ref="Q73:R73"/>
    <mergeCell ref="Q74:R74"/>
    <mergeCell ref="Q75:R75"/>
    <mergeCell ref="J74:M83"/>
    <mergeCell ref="F65:H65"/>
    <mergeCell ref="Q76:R76"/>
    <mergeCell ref="J69:N69"/>
    <mergeCell ref="O82:P82"/>
    <mergeCell ref="O73:P73"/>
    <mergeCell ref="O74:P74"/>
    <mergeCell ref="Q77:R77"/>
    <mergeCell ref="Q78:R78"/>
    <mergeCell ref="F59:H59"/>
    <mergeCell ref="F62:H62"/>
    <mergeCell ref="F66:H66"/>
    <mergeCell ref="I63:R63"/>
    <mergeCell ref="O83:P83"/>
    <mergeCell ref="E235:E236"/>
    <mergeCell ref="E237:E238"/>
    <mergeCell ref="E213:E214"/>
    <mergeCell ref="E187:E188"/>
    <mergeCell ref="L186:S186"/>
    <mergeCell ref="I178:J178"/>
    <mergeCell ref="B180:I181"/>
    <mergeCell ref="J84:N84"/>
    <mergeCell ref="J85:N85"/>
    <mergeCell ref="O76:P76"/>
    <mergeCell ref="O77:P77"/>
    <mergeCell ref="O78:P78"/>
    <mergeCell ref="O79:P79"/>
    <mergeCell ref="O80:P80"/>
    <mergeCell ref="O81:P81"/>
    <mergeCell ref="O85:P85"/>
    <mergeCell ref="O86:P86"/>
    <mergeCell ref="O87:P87"/>
    <mergeCell ref="K94:L94"/>
    <mergeCell ref="E95:J95"/>
    <mergeCell ref="K95:L95"/>
    <mergeCell ref="D98:G99"/>
    <mergeCell ref="D100:G101"/>
    <mergeCell ref="C92:D95"/>
    <mergeCell ref="D102:G103"/>
    <mergeCell ref="D104:G105"/>
    <mergeCell ref="D106:G107"/>
    <mergeCell ref="H103:I103"/>
    <mergeCell ref="E84:H84"/>
    <mergeCell ref="O84:P84"/>
    <mergeCell ref="H104:I104"/>
    <mergeCell ref="H105:I105"/>
  </mergeCells>
  <phoneticPr fontId="4" type="Hiragana"/>
  <conditionalFormatting sqref="I5:L5">
    <cfRule type="expression" dxfId="299" priority="2394">
      <formula>$I$5=""</formula>
    </cfRule>
  </conditionalFormatting>
  <conditionalFormatting sqref="I6:J6">
    <cfRule type="expression" dxfId="298" priority="2393">
      <formula>$I$6=""</formula>
    </cfRule>
  </conditionalFormatting>
  <conditionalFormatting sqref="I9:J9">
    <cfRule type="expression" dxfId="297" priority="2392">
      <formula>$I$9=""</formula>
    </cfRule>
  </conditionalFormatting>
  <conditionalFormatting sqref="I11:R13 I14:I15 N14:N15">
    <cfRule type="expression" dxfId="296" priority="2391">
      <formula>I11=""</formula>
    </cfRule>
  </conditionalFormatting>
  <conditionalFormatting sqref="H17:V17">
    <cfRule type="expression" dxfId="295" priority="2390">
      <formula>$H$17=""</formula>
    </cfRule>
  </conditionalFormatting>
  <conditionalFormatting sqref="Y17">
    <cfRule type="expression" dxfId="294" priority="2389">
      <formula>Y17&lt;1</formula>
    </cfRule>
  </conditionalFormatting>
  <conditionalFormatting sqref="AA17 AD17 AF17 AI17 AL17">
    <cfRule type="expression" dxfId="293" priority="2388">
      <formula>AA17=""</formula>
    </cfRule>
  </conditionalFormatting>
  <conditionalFormatting sqref="E40:S40">
    <cfRule type="expression" dxfId="292" priority="2387">
      <formula>E40=""</formula>
    </cfRule>
  </conditionalFormatting>
  <conditionalFormatting sqref="H19:AM28">
    <cfRule type="expression" dxfId="291" priority="2386">
      <formula>OR($D19="",$D19="　")</formula>
    </cfRule>
  </conditionalFormatting>
  <conditionalFormatting sqref="L31:AM31">
    <cfRule type="expression" dxfId="290" priority="2383">
      <formula>OR($D31="",$D31="　")</formula>
    </cfRule>
  </conditionalFormatting>
  <conditionalFormatting sqref="AB1">
    <cfRule type="expression" dxfId="289" priority="2381">
      <formula>$Z$2=0</formula>
    </cfRule>
    <cfRule type="expression" dxfId="288" priority="2382">
      <formula>$Z$2&gt;0</formula>
    </cfRule>
  </conditionalFormatting>
  <conditionalFormatting sqref="W2:Z2">
    <cfRule type="expression" dxfId="287" priority="2379">
      <formula>$Z$2&gt;0</formula>
    </cfRule>
    <cfRule type="expression" dxfId="286" priority="2380">
      <formula>$Z$2=0</formula>
    </cfRule>
  </conditionalFormatting>
  <conditionalFormatting sqref="AN17:AO17">
    <cfRule type="expression" dxfId="285" priority="2368">
      <formula>AN17=""</formula>
    </cfRule>
    <cfRule type="expression" dxfId="284" priority="2375">
      <formula>AN17&lt;&gt;"OK"</formula>
    </cfRule>
    <cfRule type="expression" dxfId="283" priority="2378">
      <formula>AN17="OK"</formula>
    </cfRule>
  </conditionalFormatting>
  <conditionalFormatting sqref="AN19:AO28">
    <cfRule type="expression" dxfId="282" priority="2365">
      <formula>AN19=""</formula>
    </cfRule>
    <cfRule type="expression" dxfId="281" priority="2366">
      <formula>AN19&lt;&gt;"OK"</formula>
    </cfRule>
    <cfRule type="expression" dxfId="280" priority="2367">
      <formula>AN19="OK"</formula>
    </cfRule>
  </conditionalFormatting>
  <conditionalFormatting sqref="K156:L158">
    <cfRule type="expression" dxfId="279" priority="2329">
      <formula>K156=""</formula>
    </cfRule>
    <cfRule type="expression" dxfId="278" priority="2330">
      <formula>K156&lt;&gt;"OK"</formula>
    </cfRule>
    <cfRule type="expression" dxfId="277" priority="2331">
      <formula>K156="OK"</formula>
    </cfRule>
  </conditionalFormatting>
  <conditionalFormatting sqref="AN31:AO35">
    <cfRule type="expression" dxfId="276" priority="2359">
      <formula>AN31=""</formula>
    </cfRule>
    <cfRule type="expression" dxfId="275" priority="2360">
      <formula>AN31&lt;&gt;"OK"</formula>
    </cfRule>
    <cfRule type="expression" dxfId="274" priority="2361">
      <formula>AN31="OK"</formula>
    </cfRule>
  </conditionalFormatting>
  <conditionalFormatting sqref="W54:Z54 W49:Z50 Y51:Z53">
    <cfRule type="expression" dxfId="273" priority="2356">
      <formula>W49=""</formula>
    </cfRule>
    <cfRule type="expression" dxfId="272" priority="2357">
      <formula>W49&lt;&gt;"OK"</formula>
    </cfRule>
    <cfRule type="expression" dxfId="271" priority="2358">
      <formula>W49="OK"</formula>
    </cfRule>
  </conditionalFormatting>
  <conditionalFormatting sqref="T65:U65">
    <cfRule type="expression" dxfId="270" priority="2353">
      <formula>T65=""</formula>
    </cfRule>
    <cfRule type="expression" dxfId="269" priority="2354">
      <formula>T65&lt;&gt;"OK"</formula>
    </cfRule>
    <cfRule type="expression" dxfId="268" priority="2355">
      <formula>T65="OK"</formula>
    </cfRule>
  </conditionalFormatting>
  <conditionalFormatting sqref="P160">
    <cfRule type="expression" dxfId="267" priority="2347">
      <formula>P160=""</formula>
    </cfRule>
    <cfRule type="expression" dxfId="266" priority="2348">
      <formula>P160&lt;&gt;"OK"</formula>
    </cfRule>
    <cfRule type="expression" dxfId="265" priority="2349">
      <formula>P160="OK"</formula>
    </cfRule>
  </conditionalFormatting>
  <conditionalFormatting sqref="P171">
    <cfRule type="expression" dxfId="264" priority="2344">
      <formula>P171=""</formula>
    </cfRule>
    <cfRule type="expression" dxfId="263" priority="2345">
      <formula>P171&lt;&gt;"OK"</formula>
    </cfRule>
    <cfRule type="expression" dxfId="262" priority="2346">
      <formula>P171="OK"</formula>
    </cfRule>
  </conditionalFormatting>
  <conditionalFormatting sqref="P175:S175">
    <cfRule type="expression" dxfId="261" priority="2341">
      <formula>P175=""</formula>
    </cfRule>
    <cfRule type="expression" dxfId="260" priority="2342">
      <formula>P175&lt;&gt;"OK"</formula>
    </cfRule>
    <cfRule type="expression" dxfId="259" priority="2343">
      <formula>P175="OK"</formula>
    </cfRule>
  </conditionalFormatting>
  <conditionalFormatting sqref="P177:Q177">
    <cfRule type="expression" dxfId="258" priority="2335">
      <formula>P177=""</formula>
    </cfRule>
    <cfRule type="expression" dxfId="257" priority="2336">
      <formula>P177&lt;&gt;"OK"</formula>
    </cfRule>
    <cfRule type="expression" dxfId="256" priority="2337">
      <formula>P177="OK"</formula>
    </cfRule>
  </conditionalFormatting>
  <conditionalFormatting sqref="R177:S177">
    <cfRule type="expression" dxfId="255" priority="2332">
      <formula>R177=""</formula>
    </cfRule>
    <cfRule type="expression" dxfId="254" priority="2333">
      <formula>R177&lt;&gt;"OK"</formula>
    </cfRule>
    <cfRule type="expression" dxfId="253" priority="2334">
      <formula>R177="OK"</formula>
    </cfRule>
  </conditionalFormatting>
  <conditionalFormatting sqref="L32:AM35">
    <cfRule type="expression" dxfId="252" priority="2327">
      <formula>OR($D32="",$D32="　")</formula>
    </cfRule>
  </conditionalFormatting>
  <conditionalFormatting sqref="I178:J178">
    <cfRule type="expression" dxfId="251" priority="2324">
      <formula>OR($I$178="",$I$178="　")</formula>
    </cfRule>
  </conditionalFormatting>
  <conditionalFormatting sqref="L49">
    <cfRule type="expression" dxfId="250" priority="1128" stopIfTrue="1">
      <formula>AND($I$49="知",$L$49="")</formula>
    </cfRule>
    <cfRule type="expression" dxfId="249" priority="1129" stopIfTrue="1">
      <formula>$I$49="大"</formula>
    </cfRule>
  </conditionalFormatting>
  <conditionalFormatting sqref="H19:K28">
    <cfRule type="expression" dxfId="248" priority="1065">
      <formula>AND($D19="○",$H19="")</formula>
    </cfRule>
  </conditionalFormatting>
  <conditionalFormatting sqref="AH17">
    <cfRule type="expression" dxfId="247" priority="1064">
      <formula>OR($D17="",$D17="　")</formula>
    </cfRule>
  </conditionalFormatting>
  <conditionalFormatting sqref="AK17">
    <cfRule type="expression" dxfId="246" priority="1063">
      <formula>OR($D17="",$D17="　")</formula>
    </cfRule>
  </conditionalFormatting>
  <conditionalFormatting sqref="L31:V35 AA31:AB35 AD31:AG35 AI31:AJ35 AL31:AM35">
    <cfRule type="expression" dxfId="245" priority="946">
      <formula>AND($D31="○",L31="")</formula>
    </cfRule>
  </conditionalFormatting>
  <conditionalFormatting sqref="U15">
    <cfRule type="expression" dxfId="244" priority="944">
      <formula>U15="禁止文字が含まれています"</formula>
    </cfRule>
    <cfRule type="expression" dxfId="243" priority="945">
      <formula>U15="OK"</formula>
    </cfRule>
  </conditionalFormatting>
  <conditionalFormatting sqref="S11:T11">
    <cfRule type="expression" dxfId="242" priority="924">
      <formula>I11=""</formula>
    </cfRule>
    <cfRule type="expression" dxfId="241" priority="937">
      <formula>S11="半角不可"</formula>
    </cfRule>
    <cfRule type="expression" dxfId="240" priority="938">
      <formula>S11="OK"</formula>
    </cfRule>
  </conditionalFormatting>
  <conditionalFormatting sqref="U11:U12">
    <cfRule type="expression" dxfId="239" priority="927">
      <formula>U11="禁止文字が含まれています"</formula>
    </cfRule>
    <cfRule type="expression" dxfId="238" priority="928">
      <formula>U11="OK"</formula>
    </cfRule>
  </conditionalFormatting>
  <conditionalFormatting sqref="S12:T14">
    <cfRule type="expression" dxfId="237" priority="921">
      <formula>I12=""</formula>
    </cfRule>
    <cfRule type="expression" dxfId="236" priority="922">
      <formula>S12="半角不可"</formula>
    </cfRule>
    <cfRule type="expression" dxfId="235" priority="923">
      <formula>S12="OK"</formula>
    </cfRule>
  </conditionalFormatting>
  <conditionalFormatting sqref="S15:T15">
    <cfRule type="expression" dxfId="234" priority="918">
      <formula>I15=""</formula>
    </cfRule>
    <cfRule type="expression" dxfId="233" priority="919">
      <formula>S15="半角不可"</formula>
    </cfRule>
    <cfRule type="expression" dxfId="232" priority="920">
      <formula>S15="OK"</formula>
    </cfRule>
  </conditionalFormatting>
  <conditionalFormatting sqref="AP17:AQ17">
    <cfRule type="expression" dxfId="231" priority="915">
      <formula>AP17=""</formula>
    </cfRule>
    <cfRule type="expression" dxfId="230" priority="916">
      <formula>AP17="半角不可"</formula>
    </cfRule>
    <cfRule type="expression" dxfId="229" priority="917">
      <formula>AP17="OK"</formula>
    </cfRule>
  </conditionalFormatting>
  <conditionalFormatting sqref="AP19:AQ19">
    <cfRule type="expression" dxfId="228" priority="912">
      <formula>AP19=""</formula>
    </cfRule>
    <cfRule type="expression" dxfId="227" priority="913">
      <formula>AP19="半角不可"</formula>
    </cfRule>
    <cfRule type="expression" dxfId="226" priority="914">
      <formula>AP19="OK"</formula>
    </cfRule>
  </conditionalFormatting>
  <conditionalFormatting sqref="AP31:AQ31">
    <cfRule type="expression" dxfId="225" priority="906">
      <formula>AP31=""</formula>
    </cfRule>
    <cfRule type="expression" dxfId="224" priority="907">
      <formula>AP31="半角不可"</formula>
    </cfRule>
    <cfRule type="expression" dxfId="223" priority="908">
      <formula>AP31="OK"</formula>
    </cfRule>
  </conditionalFormatting>
  <conditionalFormatting sqref="AP20:AQ28">
    <cfRule type="expression" dxfId="222" priority="900">
      <formula>AP20=""</formula>
    </cfRule>
    <cfRule type="expression" dxfId="221" priority="901">
      <formula>AP20="半角不可"</formula>
    </cfRule>
    <cfRule type="expression" dxfId="220" priority="902">
      <formula>AP20="OK"</formula>
    </cfRule>
  </conditionalFormatting>
  <conditionalFormatting sqref="AP32:AQ35">
    <cfRule type="expression" dxfId="219" priority="897">
      <formula>AP32=""</formula>
    </cfRule>
    <cfRule type="expression" dxfId="218" priority="898">
      <formula>AP32="半角不可"</formula>
    </cfRule>
    <cfRule type="expression" dxfId="217" priority="899">
      <formula>AP32="OK"</formula>
    </cfRule>
  </conditionalFormatting>
  <conditionalFormatting sqref="AR17">
    <cfRule type="expression" dxfId="216" priority="853">
      <formula>$H$17=""</formula>
    </cfRule>
    <cfRule type="expression" dxfId="215" priority="895">
      <formula>AR17="禁止文字が含まれています"</formula>
    </cfRule>
    <cfRule type="expression" dxfId="214" priority="896">
      <formula>AR17="OK"</formula>
    </cfRule>
  </conditionalFormatting>
  <conditionalFormatting sqref="AR31">
    <cfRule type="expression" dxfId="213" priority="891">
      <formula>AR31="禁止文字が含まれています"</formula>
    </cfRule>
    <cfRule type="expression" dxfId="212" priority="892">
      <formula>AR31="OK"</formula>
    </cfRule>
  </conditionalFormatting>
  <conditionalFormatting sqref="AR19">
    <cfRule type="expression" dxfId="211" priority="885">
      <formula>AR19="禁止文字が含まれています"</formula>
    </cfRule>
    <cfRule type="expression" dxfId="210" priority="886">
      <formula>AR19="OK"</formula>
    </cfRule>
  </conditionalFormatting>
  <conditionalFormatting sqref="U11:Z12">
    <cfRule type="expression" dxfId="209" priority="858">
      <formula>I11=""</formula>
    </cfRule>
  </conditionalFormatting>
  <conditionalFormatting sqref="U13">
    <cfRule type="expression" dxfId="208" priority="856">
      <formula>U13="禁止文字が含まれています"</formula>
    </cfRule>
    <cfRule type="expression" dxfId="207" priority="857">
      <formula>U13="OK"</formula>
    </cfRule>
  </conditionalFormatting>
  <conditionalFormatting sqref="U13:Z13">
    <cfRule type="expression" dxfId="206" priority="855">
      <formula>I13=""</formula>
    </cfRule>
  </conditionalFormatting>
  <conditionalFormatting sqref="U15:Z15">
    <cfRule type="expression" dxfId="205" priority="854">
      <formula>$I$15&amp;$N$15=""</formula>
    </cfRule>
  </conditionalFormatting>
  <conditionalFormatting sqref="AR19:AW19">
    <cfRule type="expression" dxfId="204" priority="852">
      <formula>$H19&amp;$L19=""</formula>
    </cfRule>
  </conditionalFormatting>
  <conditionalFormatting sqref="AR20:AR28">
    <cfRule type="expression" dxfId="203" priority="850">
      <formula>AR20="禁止文字が含まれています"</formula>
    </cfRule>
    <cfRule type="expression" dxfId="202" priority="851">
      <formula>AR20="OK"</formula>
    </cfRule>
  </conditionalFormatting>
  <conditionalFormatting sqref="AR20:AW28">
    <cfRule type="expression" dxfId="201" priority="849">
      <formula>$H20&amp;$L20=""</formula>
    </cfRule>
  </conditionalFormatting>
  <conditionalFormatting sqref="AR31:AW31">
    <cfRule type="expression" dxfId="200" priority="848">
      <formula>$L31=""</formula>
    </cfRule>
  </conditionalFormatting>
  <conditionalFormatting sqref="AR32:AR35">
    <cfRule type="expression" dxfId="199" priority="846">
      <formula>AR32="禁止文字が含まれています"</formula>
    </cfRule>
    <cfRule type="expression" dxfId="198" priority="847">
      <formula>AR32="OK"</formula>
    </cfRule>
  </conditionalFormatting>
  <conditionalFormatting sqref="AR32:AW35">
    <cfRule type="expression" dxfId="197" priority="845">
      <formula>$L32=""</formula>
    </cfRule>
  </conditionalFormatting>
  <conditionalFormatting sqref="L19:V28">
    <cfRule type="expression" dxfId="196" priority="804">
      <formula>AND($D19="○",$L19="")</formula>
    </cfRule>
  </conditionalFormatting>
  <conditionalFormatting sqref="W19:X28">
    <cfRule type="expression" dxfId="195" priority="803">
      <formula>AND($D19="○",OR($W19="",$W19="　"))</formula>
    </cfRule>
  </conditionalFormatting>
  <conditionalFormatting sqref="Y19:Z28">
    <cfRule type="expression" dxfId="194" priority="802">
      <formula>AND($D19="○",$Y19="")</formula>
    </cfRule>
  </conditionalFormatting>
  <conditionalFormatting sqref="AA19:AB28">
    <cfRule type="expression" dxfId="193" priority="801">
      <formula>AND($D19="○",$AA19="")</formula>
    </cfRule>
  </conditionalFormatting>
  <conditionalFormatting sqref="AD19:AE28">
    <cfRule type="expression" dxfId="192" priority="800">
      <formula>AND($D19="○",$AD19="")</formula>
    </cfRule>
  </conditionalFormatting>
  <conditionalFormatting sqref="AF19:AG28">
    <cfRule type="expression" dxfId="191" priority="799">
      <formula>AND($D19="○",$AF19="")</formula>
    </cfRule>
  </conditionalFormatting>
  <conditionalFormatting sqref="AI19:AJ28">
    <cfRule type="expression" dxfId="190" priority="798">
      <formula>AND($D19="○",$AI19="")</formula>
    </cfRule>
  </conditionalFormatting>
  <conditionalFormatting sqref="AL19:AM28">
    <cfRule type="expression" dxfId="189" priority="797">
      <formula>AND($D19="○",$AL19="")</formula>
    </cfRule>
  </conditionalFormatting>
  <conditionalFormatting sqref="K49">
    <cfRule type="expression" dxfId="188" priority="796" stopIfTrue="1">
      <formula>+AND($BK$38&gt;0,$K$49="")</formula>
    </cfRule>
  </conditionalFormatting>
  <conditionalFormatting sqref="M49:N49">
    <cfRule type="expression" dxfId="187" priority="795">
      <formula>+AND($BK$38&gt;0,$M$49="")</formula>
    </cfRule>
  </conditionalFormatting>
  <conditionalFormatting sqref="O49:R49">
    <cfRule type="expression" dxfId="186" priority="794">
      <formula>+AND($BK$38&gt;0,$O$49="")</formula>
    </cfRule>
  </conditionalFormatting>
  <conditionalFormatting sqref="J50:K50 J54:K54">
    <cfRule type="expression" dxfId="185" priority="792">
      <formula>AND($BK50&gt;0,$J50="")</formula>
    </cfRule>
  </conditionalFormatting>
  <conditionalFormatting sqref="M50:N54">
    <cfRule type="expression" dxfId="184" priority="791">
      <formula>AND($BK50&gt;0,$M50="")</formula>
    </cfRule>
  </conditionalFormatting>
  <conditionalFormatting sqref="O50:R54">
    <cfRule type="expression" dxfId="183" priority="790">
      <formula>AND($BK50&gt;0,$O50="")</formula>
    </cfRule>
  </conditionalFormatting>
  <conditionalFormatting sqref="D19">
    <cfRule type="expression" dxfId="182" priority="692">
      <formula>$D19="○"</formula>
    </cfRule>
  </conditionalFormatting>
  <conditionalFormatting sqref="D20:D28">
    <cfRule type="expression" dxfId="181" priority="691">
      <formula>$D20="○"</formula>
    </cfRule>
  </conditionalFormatting>
  <conditionalFormatting sqref="D31:D35">
    <cfRule type="expression" dxfId="180" priority="690">
      <formula>$D31="○"</formula>
    </cfRule>
  </conditionalFormatting>
  <conditionalFormatting sqref="E37:AG37">
    <cfRule type="expression" dxfId="179" priority="689">
      <formula>OR(E$37=1,E$37=2)</formula>
    </cfRule>
  </conditionalFormatting>
  <conditionalFormatting sqref="E38:AG38">
    <cfRule type="expression" dxfId="178" priority="688">
      <formula>OR(E$38=1,E$38=2)</formula>
    </cfRule>
  </conditionalFormatting>
  <conditionalFormatting sqref="I43:J43">
    <cfRule type="expression" dxfId="177" priority="687">
      <formula>$I$43&gt;0</formula>
    </cfRule>
  </conditionalFormatting>
  <conditionalFormatting sqref="O42:P42">
    <cfRule type="expression" dxfId="176" priority="686">
      <formula>$O$42&gt;0</formula>
    </cfRule>
  </conditionalFormatting>
  <conditionalFormatting sqref="O43:P43">
    <cfRule type="expression" dxfId="175" priority="685">
      <formula>$O$43&gt;0</formula>
    </cfRule>
  </conditionalFormatting>
  <conditionalFormatting sqref="I49:R50 I54:R54 I51:I53 L51:R53">
    <cfRule type="expression" dxfId="174" priority="670" stopIfTrue="1">
      <formula>I49&lt;&gt;""</formula>
    </cfRule>
  </conditionalFormatting>
  <conditionalFormatting sqref="I55:L55">
    <cfRule type="expression" dxfId="173" priority="681">
      <formula>$I$55&lt;&gt;""</formula>
    </cfRule>
  </conditionalFormatting>
  <conditionalFormatting sqref="I58:V62 I65:R66 N74:N83 N70:N72 J118:K158 N159:O173 L174 L176 G156:J158 I70:I89">
    <cfRule type="expression" dxfId="172" priority="680">
      <formula>G58="○"</formula>
    </cfRule>
  </conditionalFormatting>
  <conditionalFormatting sqref="J73 O70:P89 J84:J89">
    <cfRule type="expression" dxfId="171" priority="679">
      <formula>J70&lt;&gt;""</formula>
    </cfRule>
  </conditionalFormatting>
  <conditionalFormatting sqref="K92:L95 J96:K117 R96:S117 Z96:AA112">
    <cfRule type="expression" dxfId="170" priority="678">
      <formula>J92&lt;&gt;""</formula>
    </cfRule>
  </conditionalFormatting>
  <conditionalFormatting sqref="K51:K53">
    <cfRule type="expression" dxfId="169" priority="677">
      <formula>AND($BK51&gt;0,$K51="")</formula>
    </cfRule>
  </conditionalFormatting>
  <conditionalFormatting sqref="K51:K53">
    <cfRule type="expression" dxfId="168" priority="676">
      <formula>K51&lt;&gt;""</formula>
    </cfRule>
  </conditionalFormatting>
  <conditionalFormatting sqref="W51:X53">
    <cfRule type="expression" dxfId="167" priority="673">
      <formula>W51=""</formula>
    </cfRule>
    <cfRule type="expression" dxfId="166" priority="674">
      <formula>W51&lt;&gt;"OK"</formula>
    </cfRule>
    <cfRule type="expression" dxfId="165" priority="675">
      <formula>W51="OK"</formula>
    </cfRule>
  </conditionalFormatting>
  <conditionalFormatting sqref="M49 O49 K49">
    <cfRule type="expression" dxfId="164" priority="684" stopIfTrue="1">
      <formula>+AND($BK$49&gt;0,$M$49="")</formula>
    </cfRule>
  </conditionalFormatting>
  <conditionalFormatting sqref="AA49:AB54">
    <cfRule type="expression" dxfId="163" priority="2479">
      <formula>$AA49="入力漏れ"</formula>
    </cfRule>
    <cfRule type="expression" dxfId="162" priority="2480">
      <formula>$AA49="OK"</formula>
    </cfRule>
  </conditionalFormatting>
  <conditionalFormatting sqref="U115">
    <cfRule type="expression" dxfId="161" priority="376">
      <formula>U115=""</formula>
    </cfRule>
    <cfRule type="expression" dxfId="160" priority="377">
      <formula>U115&lt;&gt;"OK"</formula>
    </cfRule>
    <cfRule type="expression" dxfId="159" priority="378">
      <formula>U115="OK"</formula>
    </cfRule>
  </conditionalFormatting>
  <conditionalFormatting sqref="J96:K97">
    <cfRule type="expression" dxfId="158" priority="375">
      <formula>($J$96+$J$97)&gt;$AE$102</formula>
    </cfRule>
  </conditionalFormatting>
  <conditionalFormatting sqref="J98:K99">
    <cfRule type="expression" dxfId="157" priority="374">
      <formula>($J$98+$J$99)&gt;$AE$102</formula>
    </cfRule>
  </conditionalFormatting>
  <conditionalFormatting sqref="J100:K101">
    <cfRule type="expression" dxfId="156" priority="373">
      <formula>($J$100+$J$101)&gt;$AE$102</formula>
    </cfRule>
  </conditionalFormatting>
  <conditionalFormatting sqref="J102:K103">
    <cfRule type="expression" dxfId="155" priority="372">
      <formula>($J$102+$J$103)&gt;$AE$102</formula>
    </cfRule>
  </conditionalFormatting>
  <conditionalFormatting sqref="J104:K105">
    <cfRule type="expression" dxfId="154" priority="371">
      <formula>($J$104+$J$105)&gt;$AE$102</formula>
    </cfRule>
  </conditionalFormatting>
  <conditionalFormatting sqref="J106:K107">
    <cfRule type="expression" dxfId="153" priority="370">
      <formula>($J$106+$J$107)&gt;$AE$102</formula>
    </cfRule>
  </conditionalFormatting>
  <conditionalFormatting sqref="J108:K108 J111:K112">
    <cfRule type="expression" dxfId="152" priority="369">
      <formula>($J$108+$J$111+$J$112)&gt;$AE$102</formula>
    </cfRule>
  </conditionalFormatting>
  <conditionalFormatting sqref="J113:K115">
    <cfRule type="expression" dxfId="151" priority="368">
      <formula>($J$113+$J$114+$J$115)&gt;$AE$102</formula>
    </cfRule>
  </conditionalFormatting>
  <conditionalFormatting sqref="J116:K117">
    <cfRule type="expression" dxfId="150" priority="367">
      <formula>($J$116+$J$117)&gt;$AE$102</formula>
    </cfRule>
  </conditionalFormatting>
  <conditionalFormatting sqref="R98:S99">
    <cfRule type="expression" dxfId="149" priority="366">
      <formula>($R$98+$R$99)&gt;$AE$102</formula>
    </cfRule>
  </conditionalFormatting>
  <conditionalFormatting sqref="R104:S104">
    <cfRule type="expression" dxfId="148" priority="365">
      <formula>($R$104+$R$105)&gt;$AE$102</formula>
    </cfRule>
  </conditionalFormatting>
  <conditionalFormatting sqref="R107:S108">
    <cfRule type="expression" dxfId="147" priority="363">
      <formula>($R$107+$R$108)&gt;$AE$102</formula>
    </cfRule>
  </conditionalFormatting>
  <conditionalFormatting sqref="Z109:AA110">
    <cfRule type="expression" dxfId="146" priority="362">
      <formula>($Z$109+$Z$110)&gt;$AE$102</formula>
    </cfRule>
  </conditionalFormatting>
  <conditionalFormatting sqref="Z111:AA112">
    <cfRule type="expression" dxfId="145" priority="361">
      <formula>($Z$111+$Z$112)&gt;$AE$102</formula>
    </cfRule>
  </conditionalFormatting>
  <conditionalFormatting sqref="R96:S97 R100:S103 R106 R109 R116 R117 Z96:AA108">
    <cfRule type="expression" dxfId="144" priority="360">
      <formula>R96&gt;$AE$102</formula>
    </cfRule>
  </conditionalFormatting>
  <conditionalFormatting sqref="M55:Q55">
    <cfRule type="expression" dxfId="143" priority="168">
      <formula>$M$55="入力漏れ"</formula>
    </cfRule>
    <cfRule type="expression" dxfId="142" priority="356">
      <formula>$M$55="入力誤り"</formula>
    </cfRule>
    <cfRule type="expression" dxfId="141" priority="357">
      <formula>$M$55="OK"</formula>
    </cfRule>
  </conditionalFormatting>
  <conditionalFormatting sqref="I70:I89">
    <cfRule type="expression" dxfId="140" priority="355" stopIfTrue="1">
      <formula>I70="既"</formula>
    </cfRule>
  </conditionalFormatting>
  <conditionalFormatting sqref="Q70:R89">
    <cfRule type="expression" dxfId="139" priority="349">
      <formula>OR($Q70="入力漏れ",$Q70="許可漏れ")</formula>
    </cfRule>
    <cfRule type="expression" dxfId="138" priority="350">
      <formula>$Q70="OK"</formula>
    </cfRule>
  </conditionalFormatting>
  <conditionalFormatting sqref="S70:X89">
    <cfRule type="expression" dxfId="137" priority="347">
      <formula>S70="入力誤り"</formula>
    </cfRule>
    <cfRule type="expression" dxfId="136" priority="348">
      <formula>S70="OK"</formula>
    </cfRule>
  </conditionalFormatting>
  <conditionalFormatting sqref="B180:I181">
    <cfRule type="expression" dxfId="135" priority="2481" stopIfTrue="1">
      <formula>$I$178="無し"</formula>
    </cfRule>
    <cfRule type="expression" dxfId="134" priority="2482" stopIfTrue="1">
      <formula>$I$178="有り"</formula>
    </cfRule>
  </conditionalFormatting>
  <conditionalFormatting sqref="AP187">
    <cfRule type="expression" dxfId="133" priority="99">
      <formula>AP187="禁止文字が含まれています"</formula>
    </cfRule>
    <cfRule type="expression" dxfId="132" priority="100">
      <formula>AP187="OK"</formula>
    </cfRule>
  </conditionalFormatting>
  <conditionalFormatting sqref="AN189">
    <cfRule type="expression" dxfId="131" priority="96">
      <formula>AN189=""</formula>
    </cfRule>
    <cfRule type="expression" dxfId="130" priority="97">
      <formula>AN189="半角不可"</formula>
    </cfRule>
    <cfRule type="expression" dxfId="129" priority="98">
      <formula>AN189="OK"</formula>
    </cfRule>
  </conditionalFormatting>
  <conditionalFormatting sqref="AP189">
    <cfRule type="expression" dxfId="128" priority="94">
      <formula>AP189="禁止文字が含まれています"</formula>
    </cfRule>
    <cfRule type="expression" dxfId="127" priority="95">
      <formula>AP189="OK"</formula>
    </cfRule>
  </conditionalFormatting>
  <conditionalFormatting sqref="AP187 AP189">
    <cfRule type="expression" dxfId="126" priority="104">
      <formula>$L187&amp;$T187&amp;$W187&amp;$AE187=""</formula>
    </cfRule>
  </conditionalFormatting>
  <conditionalFormatting sqref="AN187">
    <cfRule type="expression" dxfId="125" priority="101">
      <formula>AN187=""</formula>
    </cfRule>
    <cfRule type="expression" dxfId="124" priority="102">
      <formula>AN187="半角不可"</formula>
    </cfRule>
    <cfRule type="expression" dxfId="123" priority="103">
      <formula>AN187="OK"</formula>
    </cfRule>
  </conditionalFormatting>
  <conditionalFormatting sqref="AL187:AM188">
    <cfRule type="expression" dxfId="122" priority="93">
      <formula>AL187="OK"</formula>
    </cfRule>
  </conditionalFormatting>
  <conditionalFormatting sqref="AL187 AL189">
    <cfRule type="expression" dxfId="121" priority="90">
      <formula>AL187=""</formula>
    </cfRule>
    <cfRule type="expression" dxfId="120" priority="91">
      <formula>AL187="入力漏れ"</formula>
    </cfRule>
    <cfRule type="expression" dxfId="119" priority="92">
      <formula>AL187="OK"</formula>
    </cfRule>
  </conditionalFormatting>
  <conditionalFormatting sqref="F187:F190">
    <cfRule type="expression" dxfId="118" priority="89">
      <formula>F187&lt;&gt;""</formula>
    </cfRule>
  </conditionalFormatting>
  <conditionalFormatting sqref="H187:H190">
    <cfRule type="expression" dxfId="117" priority="88">
      <formula>H187&lt;&gt;""</formula>
    </cfRule>
  </conditionalFormatting>
  <conditionalFormatting sqref="J187:K190">
    <cfRule type="expression" dxfId="116" priority="87">
      <formula>$J187&lt;&gt;""</formula>
    </cfRule>
  </conditionalFormatting>
  <conditionalFormatting sqref="L187:S190">
    <cfRule type="expression" dxfId="115" priority="86">
      <formula>L187&lt;&gt;""</formula>
    </cfRule>
  </conditionalFormatting>
  <conditionalFormatting sqref="T187:V190">
    <cfRule type="expression" dxfId="114" priority="85">
      <formula>T187&lt;&gt;""</formula>
    </cfRule>
  </conditionalFormatting>
  <conditionalFormatting sqref="W187:Y190">
    <cfRule type="expression" dxfId="113" priority="84">
      <formula>W187&lt;&gt;""</formula>
    </cfRule>
  </conditionalFormatting>
  <conditionalFormatting sqref="Z187:AA190">
    <cfRule type="expression" dxfId="112" priority="83">
      <formula>Z187&lt;&gt;""</formula>
    </cfRule>
  </conditionalFormatting>
  <conditionalFormatting sqref="AC187:AD190">
    <cfRule type="expression" dxfId="111" priority="82">
      <formula>AC187&lt;&gt;""</formula>
    </cfRule>
  </conditionalFormatting>
  <conditionalFormatting sqref="AE187:AK190">
    <cfRule type="expression" dxfId="110" priority="81">
      <formula>AE187&lt;&gt;""</formula>
    </cfRule>
  </conditionalFormatting>
  <conditionalFormatting sqref="F187:F190 H187:H190 J187:AA190 AC187:AK190 F195:F204 H195:H204 J195:AA204 AC195:AK204 F209:F218 H209:H218 J209:AA218 AC209:AK218 F223:F242 H223:H242 J223:AI242 AK223:AP242">
    <cfRule type="expression" dxfId="109" priority="79" stopIfTrue="1">
      <formula>$I$178&lt;&gt;"有り"</formula>
    </cfRule>
  </conditionalFormatting>
  <conditionalFormatting sqref="AN195">
    <cfRule type="expression" dxfId="108" priority="75">
      <formula>AN195=""</formula>
    </cfRule>
    <cfRule type="expression" dxfId="107" priority="76">
      <formula>AN195="半角不可"</formula>
    </cfRule>
    <cfRule type="expression" dxfId="106" priority="77">
      <formula>AN195="OK"</formula>
    </cfRule>
  </conditionalFormatting>
  <conditionalFormatting sqref="AN197 AN199 AN201 AN203">
    <cfRule type="expression" dxfId="105" priority="72">
      <formula>AN197=""</formula>
    </cfRule>
    <cfRule type="expression" dxfId="104" priority="73">
      <formula>AN197="半角不可"</formula>
    </cfRule>
    <cfRule type="expression" dxfId="103" priority="74">
      <formula>AN197="OK"</formula>
    </cfRule>
  </conditionalFormatting>
  <conditionalFormatting sqref="AP195">
    <cfRule type="expression" dxfId="102" priority="70">
      <formula>AP195="禁止文字が含まれています"</formula>
    </cfRule>
    <cfRule type="expression" dxfId="101" priority="71">
      <formula>AP195="OK"</formula>
    </cfRule>
  </conditionalFormatting>
  <conditionalFormatting sqref="AP197">
    <cfRule type="expression" dxfId="100" priority="68">
      <formula>AP197="禁止文字が含まれています"</formula>
    </cfRule>
    <cfRule type="expression" dxfId="99" priority="69">
      <formula>AP197="OK"</formula>
    </cfRule>
  </conditionalFormatting>
  <conditionalFormatting sqref="AP199">
    <cfRule type="expression" dxfId="98" priority="66">
      <formula>AP199="禁止文字が含まれています"</formula>
    </cfRule>
    <cfRule type="expression" dxfId="97" priority="67">
      <formula>AP199="OK"</formula>
    </cfRule>
  </conditionalFormatting>
  <conditionalFormatting sqref="AP201">
    <cfRule type="expression" dxfId="96" priority="64">
      <formula>AP201="禁止文字が含まれています"</formula>
    </cfRule>
    <cfRule type="expression" dxfId="95" priority="65">
      <formula>AP201="OK"</formula>
    </cfRule>
  </conditionalFormatting>
  <conditionalFormatting sqref="AP203">
    <cfRule type="expression" dxfId="94" priority="62">
      <formula>AP203="禁止文字が含まれています"</formula>
    </cfRule>
    <cfRule type="expression" dxfId="93" priority="63">
      <formula>AP203="OK"</formula>
    </cfRule>
  </conditionalFormatting>
  <conditionalFormatting sqref="AP195 AP197 AP199 AP201 AP203">
    <cfRule type="expression" dxfId="92" priority="78">
      <formula>$L195&amp;$T195&amp;$W195&amp;$AE195=""</formula>
    </cfRule>
  </conditionalFormatting>
  <conditionalFormatting sqref="AL195 AL197 AL199 AL201 AL203">
    <cfRule type="expression" dxfId="91" priority="59">
      <formula>AL195=""</formula>
    </cfRule>
    <cfRule type="expression" dxfId="90" priority="60">
      <formula>AL195="入力漏れ"</formula>
    </cfRule>
    <cfRule type="expression" dxfId="89" priority="61">
      <formula>AL195="OK"</formula>
    </cfRule>
  </conditionalFormatting>
  <conditionalFormatting sqref="F195:F204">
    <cfRule type="expression" dxfId="88" priority="58">
      <formula>F195&lt;&gt;""</formula>
    </cfRule>
  </conditionalFormatting>
  <conditionalFormatting sqref="H195:H204">
    <cfRule type="expression" dxfId="87" priority="57">
      <formula>H195&lt;&gt;""</formula>
    </cfRule>
  </conditionalFormatting>
  <conditionalFormatting sqref="J195:K204">
    <cfRule type="expression" dxfId="86" priority="56">
      <formula>J195&lt;&gt;""</formula>
    </cfRule>
  </conditionalFormatting>
  <conditionalFormatting sqref="L195:S204">
    <cfRule type="expression" dxfId="85" priority="55">
      <formula>L195&lt;&gt;""</formula>
    </cfRule>
  </conditionalFormatting>
  <conditionalFormatting sqref="T195:V204">
    <cfRule type="expression" dxfId="84" priority="54">
      <formula>T195&lt;&gt;""</formula>
    </cfRule>
  </conditionalFormatting>
  <conditionalFormatting sqref="W195:Y204">
    <cfRule type="expression" dxfId="83" priority="53">
      <formula>W195&lt;&gt;""</formula>
    </cfRule>
  </conditionalFormatting>
  <conditionalFormatting sqref="Z195:AA204">
    <cfRule type="expression" dxfId="82" priority="52">
      <formula>Z195&lt;&gt;""</formula>
    </cfRule>
  </conditionalFormatting>
  <conditionalFormatting sqref="AC195:AD204">
    <cfRule type="expression" dxfId="81" priority="51">
      <formula>AC195&lt;&gt;""</formula>
    </cfRule>
  </conditionalFormatting>
  <conditionalFormatting sqref="AE195:AK204">
    <cfRule type="expression" dxfId="80" priority="50">
      <formula>AE195&lt;&gt;""</formula>
    </cfRule>
  </conditionalFormatting>
  <conditionalFormatting sqref="F195:F204 H195:H204 J195:K204">
    <cfRule type="expression" dxfId="79" priority="49" stopIfTrue="1">
      <formula>$I$178&lt;&gt;"有り"</formula>
    </cfRule>
  </conditionalFormatting>
  <conditionalFormatting sqref="AN209">
    <cfRule type="expression" dxfId="78" priority="45">
      <formula>AN209=""</formula>
    </cfRule>
    <cfRule type="expression" dxfId="77" priority="46">
      <formula>AN209="半角不可"</formula>
    </cfRule>
    <cfRule type="expression" dxfId="76" priority="47">
      <formula>AN209="OK"</formula>
    </cfRule>
  </conditionalFormatting>
  <conditionalFormatting sqref="AP209">
    <cfRule type="expression" dxfId="75" priority="43">
      <formula>AP209="禁止文字が含まれています"</formula>
    </cfRule>
    <cfRule type="expression" dxfId="74" priority="44">
      <formula>AP209="OK"</formula>
    </cfRule>
  </conditionalFormatting>
  <conditionalFormatting sqref="AN211 AN213 AN215 AN217">
    <cfRule type="expression" dxfId="73" priority="40">
      <formula>AN211=""</formula>
    </cfRule>
    <cfRule type="expression" dxfId="72" priority="41">
      <formula>AN211="半角不可"</formula>
    </cfRule>
    <cfRule type="expression" dxfId="71" priority="42">
      <formula>AN211="OK"</formula>
    </cfRule>
  </conditionalFormatting>
  <conditionalFormatting sqref="AP211 AP213 AP215 AP217">
    <cfRule type="expression" dxfId="70" priority="38">
      <formula>AP211="禁止文字が含まれています"</formula>
    </cfRule>
    <cfRule type="expression" dxfId="69" priority="39">
      <formula>AP211="OK"</formula>
    </cfRule>
  </conditionalFormatting>
  <conditionalFormatting sqref="AP209 AP211 AP213 AP215 AP217">
    <cfRule type="expression" dxfId="68" priority="48">
      <formula>$L209&amp;$T209&amp;$W209&amp;$AE209=""</formula>
    </cfRule>
  </conditionalFormatting>
  <conditionalFormatting sqref="AL209 AL211 AL213 AL215 AL217">
    <cfRule type="expression" dxfId="67" priority="35">
      <formula>AL209=""</formula>
    </cfRule>
    <cfRule type="expression" dxfId="66" priority="36">
      <formula>AL209="入力漏れ"</formula>
    </cfRule>
    <cfRule type="expression" dxfId="65" priority="37">
      <formula>AL209="OK"</formula>
    </cfRule>
  </conditionalFormatting>
  <conditionalFormatting sqref="F209:F218">
    <cfRule type="expression" dxfId="64" priority="34">
      <formula>F209&lt;&gt;""</formula>
    </cfRule>
  </conditionalFormatting>
  <conditionalFormatting sqref="H209:H218">
    <cfRule type="expression" dxfId="63" priority="33">
      <formula>H209&lt;&gt;""</formula>
    </cfRule>
  </conditionalFormatting>
  <conditionalFormatting sqref="J209:K218">
    <cfRule type="expression" dxfId="62" priority="32">
      <formula>J209&lt;&gt;""</formula>
    </cfRule>
  </conditionalFormatting>
  <conditionalFormatting sqref="L209:S218">
    <cfRule type="expression" dxfId="61" priority="31">
      <formula>L209&lt;&gt;""</formula>
    </cfRule>
  </conditionalFormatting>
  <conditionalFormatting sqref="T209:V218">
    <cfRule type="expression" dxfId="60" priority="30">
      <formula>T209&lt;&gt;""</formula>
    </cfRule>
  </conditionalFormatting>
  <conditionalFormatting sqref="W209:Y218">
    <cfRule type="expression" dxfId="59" priority="29">
      <formula>W209&lt;&gt;""</formula>
    </cfRule>
  </conditionalFormatting>
  <conditionalFormatting sqref="Z209:AA218">
    <cfRule type="expression" dxfId="58" priority="28">
      <formula>Z209&lt;&gt;""</formula>
    </cfRule>
  </conditionalFormatting>
  <conditionalFormatting sqref="AC209:AD218">
    <cfRule type="expression" dxfId="57" priority="27">
      <formula>AC209&lt;&gt;""</formula>
    </cfRule>
  </conditionalFormatting>
  <conditionalFormatting sqref="AE209:AK218">
    <cfRule type="expression" dxfId="56" priority="26">
      <formula>AE209&lt;&gt;""</formula>
    </cfRule>
  </conditionalFormatting>
  <conditionalFormatting sqref="F209:F218 H209:H218 J209:K218">
    <cfRule type="expression" dxfId="55" priority="25" stopIfTrue="1">
      <formula>$I$178&lt;&gt;"有り"</formula>
    </cfRule>
  </conditionalFormatting>
  <conditionalFormatting sqref="AS223">
    <cfRule type="expression" dxfId="54" priority="18">
      <formula>AS223=""</formula>
    </cfRule>
    <cfRule type="expression" dxfId="53" priority="19">
      <formula>AS223="半角不可"</formula>
    </cfRule>
    <cfRule type="expression" dxfId="52" priority="20">
      <formula>AS223="OK"</formula>
    </cfRule>
  </conditionalFormatting>
  <conditionalFormatting sqref="AU223 AU225 AU227 AU229 AU231 AU233 AU235 AU237 AU239 AU241">
    <cfRule type="expression" dxfId="51" priority="16">
      <formula>AU223="禁止文字が含まれています"</formula>
    </cfRule>
    <cfRule type="expression" dxfId="50" priority="17">
      <formula>AU223="OK"</formula>
    </cfRule>
  </conditionalFormatting>
  <conditionalFormatting sqref="AS225 AS227 AS229 AS231 AS233 AS235 AS237 AS239 AS241">
    <cfRule type="expression" dxfId="49" priority="13">
      <formula>AS225=""</formula>
    </cfRule>
    <cfRule type="expression" dxfId="48" priority="14">
      <formula>AS225="半角不可"</formula>
    </cfRule>
    <cfRule type="expression" dxfId="47" priority="15">
      <formula>AS225="OK"</formula>
    </cfRule>
  </conditionalFormatting>
  <conditionalFormatting sqref="AU223 AU225 AU227 AU229 AU231 AU233 AU235 AU237 AU239 AU241">
    <cfRule type="expression" dxfId="46" priority="24">
      <formula>$L223&amp;$T223&amp;$W223&amp;$AE223=""</formula>
    </cfRule>
  </conditionalFormatting>
  <conditionalFormatting sqref="AQ223 AQ225 AQ227 AQ229 AQ231 AQ233 AQ235 AQ237 AQ239 AQ241">
    <cfRule type="expression" dxfId="45" priority="21">
      <formula>AQ223=""</formula>
    </cfRule>
    <cfRule type="expression" dxfId="44" priority="22">
      <formula>AQ223&lt;&gt;"OK"</formula>
    </cfRule>
    <cfRule type="expression" dxfId="43" priority="23">
      <formula>AQ223="OK"</formula>
    </cfRule>
  </conditionalFormatting>
  <conditionalFormatting sqref="F223:F242">
    <cfRule type="expression" dxfId="42" priority="12">
      <formula>F223&lt;&gt;""</formula>
    </cfRule>
  </conditionalFormatting>
  <conditionalFormatting sqref="J223:K242">
    <cfRule type="expression" dxfId="41" priority="11">
      <formula>J223&lt;&gt;""</formula>
    </cfRule>
  </conditionalFormatting>
  <conditionalFormatting sqref="L223:S242">
    <cfRule type="expression" dxfId="40" priority="10">
      <formula>L223&lt;&gt;""</formula>
    </cfRule>
  </conditionalFormatting>
  <conditionalFormatting sqref="T223:V242">
    <cfRule type="expression" dxfId="39" priority="9">
      <formula>T223&lt;&gt;""</formula>
    </cfRule>
  </conditionalFormatting>
  <conditionalFormatting sqref="W223:Y242">
    <cfRule type="expression" dxfId="38" priority="8">
      <formula>W223&lt;&gt;""</formula>
    </cfRule>
  </conditionalFormatting>
  <conditionalFormatting sqref="Z223:AC242">
    <cfRule type="expression" dxfId="37" priority="7">
      <formula>Z223&lt;&gt;""</formula>
    </cfRule>
  </conditionalFormatting>
  <conditionalFormatting sqref="AH223:AI242">
    <cfRule type="expression" dxfId="36" priority="6">
      <formula>AH223&lt;&gt;""</formula>
    </cfRule>
  </conditionalFormatting>
  <conditionalFormatting sqref="AK223:AL242">
    <cfRule type="expression" dxfId="35" priority="5">
      <formula>AK223&lt;&gt;""</formula>
    </cfRule>
  </conditionalFormatting>
  <conditionalFormatting sqref="AM223:AP242">
    <cfRule type="expression" dxfId="34" priority="4">
      <formula>AM223&lt;&gt;""</formula>
    </cfRule>
  </conditionalFormatting>
  <conditionalFormatting sqref="H223:H242">
    <cfRule type="expression" dxfId="33" priority="3">
      <formula>H223&lt;&gt;""</formula>
    </cfRule>
  </conditionalFormatting>
  <conditionalFormatting sqref="AD223:AG242">
    <cfRule type="expression" dxfId="32" priority="2">
      <formula>AD223&lt;&gt;""</formula>
    </cfRule>
  </conditionalFormatting>
  <conditionalFormatting sqref="F223:F242 H223:H242 J223:K242">
    <cfRule type="expression" dxfId="31" priority="1" stopIfTrue="1">
      <formula>$I$178&lt;&gt;"有り"</formula>
    </cfRule>
  </conditionalFormatting>
  <dataValidations xWindow="441" yWindow="754" count="64">
    <dataValidation type="list" allowBlank="1" showInputMessage="1" showErrorMessage="1" errorTitle="不適切な入力" error="リストから選択して下さい。" promptTitle="入力方法" prompt="リストから選択して下さい。" sqref="I49">
      <formula1>"知,大"</formula1>
    </dataValidation>
    <dataValidation type="list" allowBlank="1" showInputMessage="1" showErrorMessage="1" sqref="I54">
      <formula1>"1,2"</formula1>
    </dataValidation>
    <dataValidation type="list" imeMode="halfAlpha" allowBlank="1" showInputMessage="1" showErrorMessage="1" errorTitle="不適切な入力" error="リストから選択するか直接入力して下さい。_x000a_　建設業の許可を取ってから２年以上の場合：1_x000a_　建設業の許可を取ってから２年未満の場合：2" promptTitle="入力方法" prompt="リストから選択するか直接入力して下さい。_x000a_　建設業の許可を取ってから２年以上の場合：1_x000a_　建設業の許可を取ってから２年未満の場合：2" sqref="E38:AG38">
      <formula1>"　,1,2"</formula1>
    </dataValidation>
    <dataValidation imeMode="halfAlpha" allowBlank="1" showInputMessage="1" showErrorMessage="1" sqref="AL31:AM35 AI31:AJ35 AF31:AG35 AF17:AG17 AI17:AJ17 AL17:AM17 AF19:AG28 AI19:AJ28 AL19:AM28"/>
    <dataValidation type="whole" imeMode="halfAlpha" allowBlank="1" showInputMessage="1" showErrorMessage="1" errorTitle="不適切な入力" error="郵便番号は、半角数字3桁＋4桁で入力して下さい。" promptTitle="入力方法" prompt="郵便番号の頭3桁を入力して下さい。" sqref="AA17:AB17 AA19:AB28 AA31:AB35">
      <formula1>0</formula1>
      <formula2>999</formula2>
    </dataValidation>
    <dataValidation type="whole" imeMode="halfAlpha" allowBlank="1" showInputMessage="1" showErrorMessage="1" errorTitle="不適切な入力" error="郵便番号は、半角数字3桁＋4桁で入力して下さい。" promptTitle="入力方法" prompt="郵便番号の下4桁を入力して下さい。" sqref="AD17:AE17 AD19:AE28 AD31:AE35 AC211 AC213 AC215 AC217 AC187 AC189 AC209 AC197 AC195 AC199 AC201 AC203 AK223 AK225 AK227 AK229 AK231 AK233 AK235 AK237 AK239 AK241">
      <formula1>0</formula1>
      <formula2>9999</formula2>
    </dataValidation>
    <dataValidation type="whole" imeMode="halfAlpha" allowBlank="1" showInputMessage="1" showErrorMessage="1" promptTitle="入力方法" prompt="〈株式会社〉〈有限会社〉_x000a_→登記上の資本金額（払込資本金)_x000a_〈合名会社〉〈合資会社〉_x000a_→貸借対照表の資本金額_x000a_〈財団法人〉〈社団法人〉_x000a_→貸借対照表の資本金額_x000a_〈社会福祉法人〉　　　　_x000a_→貸借対照表の基金（基本財産）_x000a_〈特定非営利活動法人〉_x000a_→貸借対照表の正味財産の金額" sqref="E40:I40">
      <formula1>0</formula1>
      <formula2>9999999999</formula2>
    </dataValidation>
    <dataValidation type="whole" imeMode="halfAlpha" allowBlank="1" showInputMessage="1" showErrorMessage="1" sqref="I42:J42">
      <formula1>0</formula1>
      <formula2>9999999</formula2>
    </dataValidation>
    <dataValidation type="list" imeMode="halfAlpha" allowBlank="1" showInputMessage="1" showErrorMessage="1" errorTitle="不適切な入力" error="手引きを参照の上、記入してください。_x000a_建設業「１」、設計等「３」、_x000a_協同組合等「７」か「８」、非営利法人「９」。" promptTitle="――――――――入力方法――――――――" prompt="手引きを参照の上（20頁）、忘れず記入してください。_x000a_（例）_x000a_建設業→「１」_x000a_設計等→「３」_x000a_協同組合等（官公需適格組合）→「７」_x000a_協同組合等（官公需適格組合以外）→「８」_x000a_非営利法人「９」" sqref="O40:S40">
      <formula1>"1,2,3,4,5,6,7,8,9"</formula1>
    </dataValidation>
    <dataValidation imeMode="halfAlpha" allowBlank="1" showInputMessage="1" showErrorMessage="1" errorTitle="不適切な入力" error="日付形式（YYYY/MM/DD）で入力して下さい。" sqref="I5:L5"/>
    <dataValidation allowBlank="1" showInputMessage="1" showErrorMessage="1" promptTitle="注意" prompt="自動入力項目のため入力不要。" sqref="I7:J8 I10:J10 Q42:V42 I44:J44"/>
    <dataValidation type="list" allowBlank="1" showInputMessage="1" showErrorMessage="1" errorTitle="不適切な入力" error="・初めて北海道に申請される方は「１」を記入してください。_x000a_・申請日現在、北海道の建設工事等の資格者である場合は「２」を記入してください。（過去に資格者となったことがある方も含みます。）" promptTitle="入力方法" prompt="・初めて北海道に申請される方は「１」を記入してください。_x000a_・申請日現在、北海道の建設工事等の資格者である場合は「２」を記入してください。（過去に資格者となったことがある方も含みます。）" sqref="I6:J6">
      <formula1>"1,2"</formula1>
    </dataValidation>
    <dataValidation type="textLength" operator="lessThanOrEqual" showInputMessage="1" showErrorMessage="1" errorTitle="不適切な入力" error="全角24文字まで入力可能です。" promptTitle="入力方法" prompt="24文字を超えるの場合は、印刷後枠外に追記してください。_x000a_※法人の株式会社などは、カッコ付き略号を用いてカッコを１文字として入力してください。" sqref="I12:R12">
      <formula1>24</formula1>
    </dataValidation>
    <dataValidation type="textLength" operator="lessThanOrEqual" showInputMessage="1" showErrorMessage="1" errorTitle="不適切な入力" error="全角9文字まで入力可能です。" sqref="I13:R13">
      <formula1>9</formula1>
    </dataValidation>
    <dataValidation type="textLength" operator="lessThanOrEqual" allowBlank="1" showInputMessage="1" showErrorMessage="1" errorTitle="不適切な入力" error="全角34文字まで入力可能です。" promptTitle="入力方法" prompt="・道内業者の方は、「郡名」は記載せず、市町村名から記入してください。_x000a_・道外業者の方は、都府県名から記入してください。_x000a_・所在地欄が不足するようでしたら、郵便物が届く範囲内で短縮してください。_x000a_・条、丁目、番地等に使用する数字は算用数字を用いてください。" sqref="H17:V17">
      <formula1>34</formula1>
    </dataValidation>
    <dataValidation type="textLength" imeMode="fullKatakana" operator="lessThanOrEqual" showInputMessage="1" showErrorMessage="1" errorTitle="不適切な入力" error="全角24文字まで入力可能です。" promptTitle="入力方法" prompt="24文字を超えるの場合は、印刷後枠外に追記してください。_x000a_※「カブシキガイシャ」や中点「・」は記載不要です。" sqref="I11:R11">
      <formula1>24</formula1>
    </dataValidation>
    <dataValidation imeMode="fullKatakana" allowBlank="1" showInputMessage="1" showErrorMessage="1" sqref="I14 N14"/>
    <dataValidation type="textLength" operator="lessThanOrEqual" allowBlank="1" showInputMessage="1" showErrorMessage="1" errorTitle="不適切な入力" error="全角8文字まで入力可能です。" promptTitle="入力方法" prompt="道内にある支店・営業所等のみ記載してください。（道外の支店等は記入しないでください）" sqref="H19:K28">
      <formula1>8</formula1>
    </dataValidation>
    <dataValidation type="textLength" operator="lessThanOrEqual" allowBlank="1" showInputMessage="1" showErrorMessage="1" errorTitle="不適切な入力" error="全角26文字まで入力可能です。" promptTitle="入力方法" prompt="「郡名」は記載せず、市町村名から記入してください。" sqref="L19:V28">
      <formula1>26</formula1>
    </dataValidation>
    <dataValidation type="textLength" operator="lessThanOrEqual" allowBlank="1" showInputMessage="1" showErrorMessage="1" errorTitle="不適切な入力" error="全角26文字まで入力可能です。" promptTitle="入力方法" prompt="・「郡名」は記入せず、市町村名から記入してください。_x000a_・プラントを他の会社と共有している場合は、住所の後に（他社と共有）と付け加えてください。" sqref="L31:V33">
      <formula1>26</formula1>
    </dataValidation>
    <dataValidation type="textLength" operator="lessThanOrEqual" allowBlank="1" showInputMessage="1" showErrorMessage="1" errorTitle="不適切な入力" error="全角26文字まで入力可能です。" promptTitle="入力方法" prompt="・道内の工場は、「郡名」は記入せず、市町村名から記入してください。_x000a_・道外の工場は、都府県名から記入してください。" sqref="L34:V35">
      <formula1>26</formula1>
    </dataValidation>
    <dataValidation type="list" imeMode="halfAlpha" allowBlank="1" showInputMessage="1" showErrorMessage="1" errorTitle="不適切な入力" error="リストから選択するか直接入力して下さい。_x000a_　特定：2_x000a_　一般：1_x000a_" promptTitle="入力方法" prompt="リストから選択するか直接入力して下さい。_x000a_　特定：2_x000a_　一般：1_x000a_（審査基準日に許可を受けている業種全てについて入力してください）" sqref="E37:AG37">
      <formula1>"　,1,2"</formula1>
    </dataValidation>
    <dataValidation imeMode="halfAlpha" allowBlank="1" showInputMessage="1" showErrorMessage="1" errorTitle="不適切な入力" error="日付形式で入力して下さい。" promptTitle="入力方法" prompt="申請書に添付した「総合評定値通知書」の審査基準日を記載してください。（設計等のみを希望する方は記入不要）_x000a_" sqref="I55:L55"/>
    <dataValidation type="textLength" operator="lessThanOrEqual" allowBlank="1" showInputMessage="1" showErrorMessage="1" errorTitle="不適切な入力" error="全角3文字まで入力可能です。" sqref="J51:J53">
      <formula1>3</formula1>
    </dataValidation>
    <dataValidation type="textLength" operator="lessThanOrEqual" allowBlank="1" showInputMessage="1" showErrorMessage="1" errorTitle="不適切な入力" error="全角2文字まで入力可能です。" sqref="J50:K50 K49">
      <formula1>2</formula1>
    </dataValidation>
    <dataValidation type="textLength" operator="lessThanOrEqual" allowBlank="1" showInputMessage="1" showErrorMessage="1" errorTitle="不適切な入力" error="3文字まで入力可能です。" promptTitle="入力例" prompt="石狩振興局： 石_x000a_東京都： 東京_x000a_等" sqref="J54:K54">
      <formula1>3</formula1>
    </dataValidation>
    <dataValidation type="list" showInputMessage="1" showErrorMessage="1" errorTitle="不適切な入力" error="リストから選択して下さい。" promptTitle="入力方法" prompt="リストから選択して下さい。" sqref="K45:L47 G156:J158 J118:K158 L174:M174 L176:M176">
      <formula1>"　,○"</formula1>
    </dataValidation>
    <dataValidation type="list" allowBlank="1" showInputMessage="1" showErrorMessage="1" promptTitle="入力方法" prompt="リストから選択して下さい。" sqref="I58:V62 I65:R66 D19:D28 D31:D35">
      <formula1>"　,○"</formula1>
    </dataValidation>
    <dataValidation type="whole" operator="lessThanOrEqual" allowBlank="1" showInputMessage="1" showErrorMessage="1" errorTitle="不適切な入力" error="金額の上限を超えているか、数値以外が入力されています。" promptTitle="入力方法" prompt="審査基準日直前の決算期の完成事業高（単位：千円、税抜き）を入力して下さい。" sqref="J73:N73 J84:N89">
      <formula1>99999999999</formula1>
    </dataValidation>
    <dataValidation type="whole" operator="lessThanOrEqual" allowBlank="1" showInputMessage="1" showErrorMessage="1" errorTitle="不適切な入力" error="数値2桁まで入力可能です。" promptTitle="入力方法" prompt="数値2桁まで入力可能です。" sqref="O84:P89 O73:P73">
      <formula1>99</formula1>
    </dataValidation>
    <dataValidation type="list" allowBlank="1" showInputMessage="1" showErrorMessage="1" errorTitle="不適切な入力" error="リストから選択して下さい。" promptTitle="入力方法" prompt="・経審において、各資格に対応する許可業種に完成工事高がある場合は、「○」を選択してください。_x000a_・リストから選択して下さい。" sqref="N70:N72 N74:N83">
      <formula1>"　,○"</formula1>
    </dataValidation>
    <dataValidation type="whole" operator="lessThanOrEqual" showInputMessage="1" showErrorMessage="1" errorTitle="不適切な入力" error="数値1桁を入力して下さい。" promptTitle="―――――――――入力方法―――――――――" prompt="種子吹付機のみ保有→「１」_x000a_客土吹付機のみ保有→「２」_x000a_植生基材吹付機のみ保有→「３」_x000a_種子吹付機＋客土吹付機の両機械を保有→「４」_x000a_種子吹付機＋植生基材吹付機の両機械を保有→「５」_x000a_客土吹付機＋植生基材吹付機の両機械を保有→「６」_x000a_全種類の吹付機械を保有→「７」_x000a_自社保有だけでなく長期リース契約を締結しているなど、任意の期間使用することが可能な場合についても対象となります。_x000a_" sqref="K95:L95">
      <formula1>9</formula1>
    </dataValidation>
    <dataValidation type="whole" operator="lessThanOrEqual" allowBlank="1" showInputMessage="1" showErrorMessage="1" errorTitle="不適切な入力" error="数値3桁まで入力可能です。" promptTitle="入力方法" prompt="資格者証を保有している実人数を忘れず記入してください。_x000a_数値3桁まで入力可能です。_x000a_" sqref="Z96:AA112 J96:K117 R96:S117">
      <formula1>999</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 sqref="N159:O159 N163:O170">
      <formula1>"　,○"</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_x000a_該当する団体のみに選択してください。_x000a_該当しない場合は選択不要です" sqref="N171:O173">
      <formula1>"　,○"</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_x000a_該当するランクのみ選択入してください。_x000a_該当しない場合は選択不要です。" sqref="N160:O162">
      <formula1>"　,○"</formula1>
    </dataValidation>
    <dataValidation type="whole" imeMode="halfAlpha" operator="lessThanOrEqual" allowBlank="1" showInputMessage="1" showErrorMessage="1" errorTitle="不適切な入力" error="数値5桁まで入力可能です。" promptTitle="入力方法（数値5桁まで入力可能です。）" prompt="建設工事部門にかかわらず、審査基準日現在において常時雇用されている人数を入力してください。_x000a_（代表権を有する者を除いた職員数）" sqref="J40:N40">
      <formula1>99999</formula1>
    </dataValidation>
    <dataValidation type="list" allowBlank="1" showInputMessage="1" showErrorMessage="1" errorTitle="不適切な入力" error="リストから選択して下さい。" promptTitle="入力方法" prompt="リストから選択して下さい。" sqref="J49">
      <formula1>"般,特"</formula1>
    </dataValidation>
    <dataValidation type="list" allowBlank="1" showInputMessage="1" showErrorMessage="1" sqref="I178:J178">
      <formula1>"　,有り,無し"</formula1>
    </dataValidation>
    <dataValidation type="textLength" operator="lessThanOrEqual" allowBlank="1" showInputMessage="1" showErrorMessage="1" errorTitle="不適切な入力" error="36文字まで入力可能です。" promptTitle="入力方法" prompt="36文字まで入力可能です。" sqref="L187:S190 L195:S204 L209:S218 L223:S242">
      <formula1>36</formula1>
    </dataValidation>
    <dataValidation type="whole" imeMode="halfAlpha" operator="lessThanOrEqual" allowBlank="1" showInputMessage="1" showErrorMessage="1" errorTitle="不適切な入力" error="郵便番号は、半角数字3桁＋4桁で入力して下さい。" promptTitle="入力方法" prompt="郵便番号の頭3桁を入力して下さい。" sqref="Z187:AA190 Z195:AA204 Z209:AA218 AH223:AI242">
      <formula1>999</formula1>
    </dataValidation>
    <dataValidation type="textLength" operator="lessThanOrEqual" allowBlank="1" showInputMessage="1" showErrorMessage="1" errorTitle="不適切な入力" error="8文字まで入力可能です。" promptTitle="入力方法" prompt="8文字まで入力可能です。" sqref="AE195:AK204 AE187:AK190 AE209:AK218 AM223 AM225 AM227 AM229 AM231 AM233 AM235 AM237 AM239 AM241">
      <formula1>8</formula1>
    </dataValidation>
    <dataValidation type="textLength" operator="lessThanOrEqual" allowBlank="1" showInputMessage="1" showErrorMessage="1" errorTitle="不適切な入力" error="7文字まで入力可能です。" promptTitle="入力方法" prompt="7文字まで入力可能です。" sqref="Z223:AG242">
      <formula1>7</formula1>
    </dataValidation>
    <dataValidation type="whole" operator="lessThanOrEqual" allowBlank="1" showInputMessage="1" showErrorMessage="1" promptTitle="入力方法" prompt="審査基準日現在において、常時雇用されており、主たる営業所に勤務する技術職員（有資格者）の人数を入力してください。" sqref="Y17:Z17">
      <formula1>9999</formula1>
    </dataValidation>
    <dataValidation allowBlank="1" showInputMessage="1" showErrorMessage="1" errorTitle="不適切な入力" error="日付形式で入力して下さい。" promptTitle="入力方法" prompt="日付形式で入力して下さい。" sqref="O49:R54"/>
    <dataValidation allowBlank="1" showInputMessage="1" showErrorMessage="1" promptTitle="入力方法" prompt="日付形式で入力して下さい。" sqref="L175:O175 L177:O177"/>
    <dataValidation type="textLength" operator="lessThanOrEqual" showInputMessage="1" showErrorMessage="1" errorTitle="不適切な入力" error="全角5文字まで入力可能です。" promptTitle="入力方法" prompt="全角5文字まで入力可能です。_x000a_５文字を超える場合は、印刷後枠外に追記してください。" sqref="I15:R15">
      <formula1>5</formula1>
    </dataValidation>
    <dataValidation type="textLength" operator="lessThanOrEqual" allowBlank="1" showInputMessage="1" showErrorMessage="1" errorTitle="不適切な入力" error="5文字まで入力可能です。" promptTitle="入力方法" prompt="5文字まで入力可能です。" sqref="T209:Y218 T187:Y190 T195:Y204 T223:Y242">
      <formula1>5</formula1>
    </dataValidation>
    <dataValidation type="whole" operator="lessThanOrEqual" allowBlank="1" showInputMessage="1" showErrorMessage="1" errorTitle="不適切な入力" error="数値2桁まで入力可能です。" promptTitle="入力方法" prompt="建設業の許可業種に関係なく、建設業の許可を受けてからの年数を入力してください。_x000a_（数値2桁まで入力可能です。）_x000a_" sqref="O70:P72 O74:P83">
      <formula1>99</formula1>
    </dataValidation>
    <dataValidation type="whole" operator="lessThanOrEqual" allowBlank="1" showInputMessage="1" showErrorMessage="1" promptTitle="入力方法" prompt="審査基準日現在において、常時雇用されており、支店、営業所等に勤務する技術職員（有資格者）の人数を入力してください。" sqref="Y19:Z28">
      <formula1>9999</formula1>
    </dataValidation>
    <dataValidation type="whole" imeMode="halfAlpha" allowBlank="1" showInputMessage="1" showErrorMessage="1" promptTitle="入力方法" prompt="審査基準日現在において常用雇用されている、道内の本店、支店及び営業所等に勤務する資格を有していない技術員の人数を入力してください。" sqref="I43:J43">
      <formula1>0</formula1>
      <formula2>9999999</formula2>
    </dataValidation>
    <dataValidation type="whole" imeMode="halfAlpha" allowBlank="1" showInputMessage="1" showErrorMessage="1" promptTitle="入力方法" prompt="審査基準日現在における道外の本店、支店及び営業所等に勤務する技術職員の人数（資格の有無は問いません）を記入してください。" sqref="O42:P42">
      <formula1>0</formula1>
      <formula2>9999999</formula2>
    </dataValidation>
    <dataValidation type="whole" imeMode="halfAlpha" allowBlank="1" showInputMessage="1" showErrorMessage="1" promptTitle="入力方法" prompt="道外技術職員のうち技術士の資格を有する方の人数を入力してください。" sqref="O43:P43">
      <formula1>0</formula1>
      <formula2>9999999</formula2>
    </dataValidation>
    <dataValidation type="whole" operator="lessThanOrEqual" showInputMessage="1" showErrorMessage="1" errorTitle="不適切な入力" error="数値1桁を入力して下さい。" promptTitle="入力方法" prompt="保有あり→「1」_x000a_保有ありの場合は証明できる書類として、「船舶国籍証書」、「海上保険証券」、「小型船舶登録事項通知書」等の写しを１隻分提出してください。" sqref="K92:L92">
      <formula1>9</formula1>
    </dataValidation>
    <dataValidation type="whole" operator="lessThanOrEqual" showInputMessage="1" showErrorMessage="1" errorTitle="不適切な入力" error="数値1桁を入力して下さい。" promptTitle="入力方法" prompt="保有有り→「１」_x000a_自社保有だけでなく長期リース契約を締結しているなど、任意の期間使用することが可能な場合についても対象となります。_x000a_" sqref="K93:L93">
      <formula1>9</formula1>
    </dataValidation>
    <dataValidation type="whole" operator="lessThanOrEqual" showInputMessage="1" showErrorMessage="1" errorTitle="不適切な入力" error="数値1桁を入力して下さい。" promptTitle="―――――――入力方法―――――――" prompt="プラウのみ保有→「１」_x000a_パンブレーカのみ保有→「２」_x000a_プラウ＋パンブレーカの両機械を保有→「３」_x000a_自社保有だけでなく長期リース契約を締結しているなど、任意の期間使用することが可能な場合についても対象となります。_x000a_" sqref="K94:L94">
      <formula1>9</formula1>
    </dataValidation>
    <dataValidation type="textLength" operator="lessThanOrEqual" allowBlank="1" showInputMessage="1" showErrorMessage="1" errorTitle="不適切な入力" error="全角3文字まで入力可能です。" promptTitle="入力方法" prompt="数値2桁「01」「30」等を入力して下さい。" sqref="K51:K53">
      <formula1>3</formula1>
    </dataValidation>
    <dataValidation allowBlank="1" showErrorMessage="1" errorTitle="不適切な入力" error="日付形式で入力して下さい。" promptTitle="入力方法" prompt="日付形式で入力して下さい。" sqref="S49:V54"/>
    <dataValidation type="textLength" operator="lessThanOrEqual" allowBlank="1" showErrorMessage="1" errorTitle="入力文字数" error="１文字まで入力可能です。" sqref="L54">
      <formula1>1</formula1>
    </dataValidation>
    <dataValidation type="list" showInputMessage="1" showErrorMessage="1" errorTitle="不適切な入力" error="リストから選択して下さい。" promptTitle="入力方法" prompt="１：支店等が建設業法第３条の許可を有している場合。_x000a__x000a_２：建設業法第３条の許可を有している営業所が登記上の本店である場合は、「２」を記入してください。_x000a__x000a_※支店等が建設業法第３条の許可を有していない場合は「空欄」" sqref="W19:X28">
      <formula1>"　,1,2"</formula1>
    </dataValidation>
    <dataValidation type="whole" operator="lessThanOrEqual" allowBlank="1" showInputMessage="1" showErrorMessage="1" errorTitle="不適切な入力" error="2桁の数値で入力して下さい" promptTitle="入力方法" prompt="登録番号の頭から2～3桁目を入力して下さい" sqref="H209:H218 H187:H190 H195:H204 H223:H242">
      <formula1>99</formula1>
    </dataValidation>
    <dataValidation type="whole" operator="lessThanOrEqual" allowBlank="1" showInputMessage="1" showErrorMessage="1" errorTitle="不適切な入力" error="6桁の数値で入力して下さい" promptTitle="入力方法" prompt="登録番号の下6桁を入力して下さい" sqref="J209:K218 J187:K190 J195:K204 J223:K242">
      <formula1>999999</formula1>
    </dataValidation>
    <dataValidation type="whole" operator="lessThanOrEqual" allowBlank="1" showInputMessage="1" showErrorMessage="1" errorTitle="不適切な入力" error="1桁の数値で入力して下さい" promptTitle="入力方法" prompt="登録番号の頭1桁を入力して下さい" sqref="F209:F218 F187:F190 F195:F204 F223:F242">
      <formula1>9</formula1>
    </dataValidation>
    <dataValidation type="list" allowBlank="1" showInputMessage="1" showErrorMessage="1" errorTitle="不適切な入力" error="リストから選択して下さい。" promptTitle="入力方法" prompt="・新規資格の希望欄に「○」を選択してください。" sqref="I70:I89">
      <formula1>",○"</formula1>
    </dataValidation>
  </dataValidations>
  <hyperlinks>
    <hyperlink ref="O2" location="入力シート!B6" display="トップに戻る"/>
    <hyperlink ref="O3" location="入力シート!B6" display="トップに戻る"/>
    <hyperlink ref="O3:S3" location="入力シート!A180" display="業態調書 TOP"/>
    <hyperlink ref="O2:S2" location="入力シート!A4" display="資格審査申請書受理票 TOP"/>
  </hyperlinks>
  <pageMargins left="0.7" right="0.7" top="0.75" bottom="0.75" header="0.3" footer="0.3"/>
  <pageSetup paperSize="9" scale="32" fitToHeight="0" orientation="portrait" horizontalDpi="1200" verticalDpi="1200" r:id="rId1"/>
  <rowBreaks count="1" manualBreakCount="1">
    <brk id="221" max="58" man="1"/>
  </rowBreaks>
  <drawing r:id="rId2"/>
  <extLst>
    <ext xmlns:x14="http://schemas.microsoft.com/office/spreadsheetml/2009/9/main" uri="{CCE6A557-97BC-4b89-ADB6-D9C93CAAB3DF}">
      <x14:dataValidations xmlns:xm="http://schemas.microsoft.com/office/excel/2006/main" xWindow="441" yWindow="754" count="1">
        <x14:dataValidation type="list" operator="equal" allowBlank="1" showInputMessage="1" showErrorMessage="1" errorTitle="不適切な入力" error="リストから選択して下さい。" promptTitle="入力方法" prompt="リストから選択して下さい。">
          <x14:formula1>
            <xm:f>コード表!$C$27:$C$40</xm:f>
          </x14:formula1>
          <xm:sqref>L49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sheetPr>
  <dimension ref="B3:G18"/>
  <sheetViews>
    <sheetView workbookViewId="0">
      <selection activeCell="I7" sqref="I7:J8"/>
    </sheetView>
  </sheetViews>
  <sheetFormatPr defaultRowHeight="13.5"/>
  <cols>
    <col min="2" max="2" width="3.875" customWidth="1"/>
    <col min="3" max="3" width="38.125" customWidth="1"/>
    <col min="4" max="4" width="4.375" customWidth="1"/>
    <col min="5" max="5" width="12" customWidth="1"/>
    <col min="6" max="6" width="32.625" customWidth="1"/>
    <col min="7" max="7" width="21.125" customWidth="1"/>
  </cols>
  <sheetData>
    <row r="3" spans="2:7">
      <c r="C3" s="338" t="s">
        <v>877</v>
      </c>
      <c r="D3" s="344"/>
      <c r="E3" s="1832" t="s">
        <v>878</v>
      </c>
      <c r="F3" s="1833"/>
      <c r="G3" s="331" t="s">
        <v>879</v>
      </c>
    </row>
    <row r="4" spans="2:7" ht="46.5" customHeight="1">
      <c r="B4" s="332"/>
      <c r="C4" s="333" t="s">
        <v>880</v>
      </c>
      <c r="D4" s="334"/>
      <c r="E4" s="335" t="s">
        <v>881</v>
      </c>
      <c r="F4" s="336" t="s">
        <v>882</v>
      </c>
      <c r="G4" s="337" t="s">
        <v>883</v>
      </c>
    </row>
    <row r="5" spans="2:7">
      <c r="B5" s="338">
        <v>51</v>
      </c>
      <c r="C5" s="339" t="s">
        <v>884</v>
      </c>
      <c r="D5" s="340"/>
      <c r="E5" s="335" t="s">
        <v>885</v>
      </c>
      <c r="F5" s="336" t="s">
        <v>886</v>
      </c>
      <c r="G5" s="341" t="s">
        <v>887</v>
      </c>
    </row>
    <row r="6" spans="2:7">
      <c r="B6" s="338">
        <v>52</v>
      </c>
      <c r="C6" s="339" t="s">
        <v>888</v>
      </c>
      <c r="D6" s="340"/>
      <c r="E6" s="335" t="s">
        <v>889</v>
      </c>
      <c r="F6" s="336" t="s">
        <v>890</v>
      </c>
      <c r="G6" s="341" t="s">
        <v>891</v>
      </c>
    </row>
    <row r="7" spans="2:7">
      <c r="B7" s="338">
        <v>53</v>
      </c>
      <c r="C7" s="339" t="s">
        <v>892</v>
      </c>
      <c r="D7" s="340"/>
      <c r="E7" s="335" t="s">
        <v>893</v>
      </c>
      <c r="F7" s="336" t="s">
        <v>894</v>
      </c>
      <c r="G7" s="341" t="s">
        <v>895</v>
      </c>
    </row>
    <row r="8" spans="2:7">
      <c r="B8" s="338">
        <v>54</v>
      </c>
      <c r="C8" s="339" t="s">
        <v>896</v>
      </c>
      <c r="D8" s="340"/>
      <c r="E8" s="335" t="s">
        <v>897</v>
      </c>
      <c r="F8" s="336" t="s">
        <v>898</v>
      </c>
      <c r="G8" s="341" t="s">
        <v>899</v>
      </c>
    </row>
    <row r="9" spans="2:7">
      <c r="B9" s="338">
        <v>55</v>
      </c>
      <c r="C9" s="339" t="s">
        <v>900</v>
      </c>
      <c r="D9" s="340"/>
      <c r="E9" s="335" t="s">
        <v>901</v>
      </c>
      <c r="F9" s="336" t="s">
        <v>902</v>
      </c>
      <c r="G9" s="341" t="s">
        <v>903</v>
      </c>
    </row>
    <row r="10" spans="2:7">
      <c r="B10" s="338">
        <v>56</v>
      </c>
      <c r="C10" s="339" t="s">
        <v>904</v>
      </c>
      <c r="D10" s="340"/>
      <c r="E10" s="335" t="s">
        <v>905</v>
      </c>
      <c r="F10" s="336" t="s">
        <v>906</v>
      </c>
      <c r="G10" s="341" t="s">
        <v>907</v>
      </c>
    </row>
    <row r="11" spans="2:7">
      <c r="B11" s="338">
        <v>57</v>
      </c>
      <c r="C11" s="339" t="s">
        <v>908</v>
      </c>
      <c r="D11" s="340"/>
      <c r="E11" s="335" t="s">
        <v>909</v>
      </c>
      <c r="F11" s="336" t="s">
        <v>910</v>
      </c>
      <c r="G11" s="341" t="s">
        <v>911</v>
      </c>
    </row>
    <row r="12" spans="2:7">
      <c r="B12" s="338">
        <v>58</v>
      </c>
      <c r="C12" s="339" t="s">
        <v>912</v>
      </c>
      <c r="D12" s="340"/>
      <c r="E12" s="335" t="s">
        <v>913</v>
      </c>
      <c r="F12" s="336" t="s">
        <v>914</v>
      </c>
      <c r="G12" s="341" t="s">
        <v>915</v>
      </c>
    </row>
    <row r="13" spans="2:7">
      <c r="B13" s="338">
        <v>59</v>
      </c>
      <c r="C13" s="339" t="s">
        <v>916</v>
      </c>
      <c r="D13" s="340"/>
      <c r="E13" s="335" t="s">
        <v>917</v>
      </c>
      <c r="F13" s="336" t="s">
        <v>918</v>
      </c>
      <c r="G13" s="341" t="s">
        <v>919</v>
      </c>
    </row>
    <row r="14" spans="2:7">
      <c r="B14" s="338">
        <v>60</v>
      </c>
      <c r="C14" s="339" t="s">
        <v>920</v>
      </c>
      <c r="D14" s="340"/>
      <c r="E14" s="335" t="s">
        <v>921</v>
      </c>
      <c r="F14" s="342" t="s">
        <v>922</v>
      </c>
      <c r="G14" s="341" t="s">
        <v>923</v>
      </c>
    </row>
    <row r="15" spans="2:7">
      <c r="B15" s="338">
        <v>61</v>
      </c>
      <c r="C15" s="339" t="s">
        <v>924</v>
      </c>
      <c r="D15" s="340"/>
      <c r="E15" s="335" t="s">
        <v>925</v>
      </c>
      <c r="F15" s="336" t="s">
        <v>926</v>
      </c>
      <c r="G15" s="341" t="s">
        <v>927</v>
      </c>
    </row>
    <row r="16" spans="2:7">
      <c r="B16" s="338">
        <v>62</v>
      </c>
      <c r="C16" s="339" t="s">
        <v>928</v>
      </c>
      <c r="D16" s="340"/>
      <c r="E16" s="335" t="s">
        <v>929</v>
      </c>
      <c r="F16" s="336" t="s">
        <v>930</v>
      </c>
      <c r="G16" s="341" t="s">
        <v>931</v>
      </c>
    </row>
    <row r="17" spans="2:7">
      <c r="B17" s="338">
        <v>63</v>
      </c>
      <c r="C17" s="339" t="s">
        <v>932</v>
      </c>
      <c r="D17" s="340"/>
      <c r="E17" s="335" t="s">
        <v>933</v>
      </c>
      <c r="F17" s="336" t="s">
        <v>934</v>
      </c>
      <c r="G17" s="341" t="s">
        <v>935</v>
      </c>
    </row>
    <row r="18" spans="2:7">
      <c r="B18" s="338">
        <v>64</v>
      </c>
      <c r="C18" s="339" t="s">
        <v>936</v>
      </c>
      <c r="D18" s="340"/>
      <c r="E18" s="335" t="s">
        <v>937</v>
      </c>
      <c r="F18" s="336" t="s">
        <v>938</v>
      </c>
      <c r="G18" s="341" t="s">
        <v>939</v>
      </c>
    </row>
  </sheetData>
  <mergeCells count="1">
    <mergeCell ref="E3:F3"/>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sheetPr>
  <dimension ref="A1:AL230"/>
  <sheetViews>
    <sheetView topLeftCell="A24" zoomScale="70" zoomScaleNormal="70" workbookViewId="0">
      <selection activeCell="V49" sqref="V49"/>
    </sheetView>
  </sheetViews>
  <sheetFormatPr defaultRowHeight="13.5"/>
  <cols>
    <col min="1" max="2" width="2.25" style="186" customWidth="1"/>
    <col min="3" max="8" width="4.375" style="186" customWidth="1"/>
    <col min="9" max="9" width="2.25" style="186" customWidth="1"/>
    <col min="10" max="10" width="3.25" style="187" customWidth="1"/>
    <col min="11" max="11" width="2.25" style="186" customWidth="1"/>
    <col min="12" max="12" width="13" style="186" bestFit="1" customWidth="1"/>
    <col min="13" max="13" width="12" style="186" customWidth="1"/>
    <col min="14" max="14" width="10.25" style="186" customWidth="1"/>
    <col min="15" max="15" width="9.125" style="186" customWidth="1"/>
    <col min="16" max="16" width="8.5" style="186" customWidth="1"/>
    <col min="17" max="17" width="4.25" style="186" customWidth="1"/>
    <col min="18" max="18" width="2.25" style="186" customWidth="1"/>
    <col min="19" max="19" width="3" style="187" customWidth="1"/>
    <col min="20" max="20" width="2.25" style="186" customWidth="1"/>
    <col min="21" max="21" width="7.875" style="186" customWidth="1"/>
    <col min="22" max="22" width="12.125" style="188" customWidth="1"/>
    <col min="23" max="23" width="9.25" style="188" customWidth="1"/>
    <col min="24" max="24" width="9" style="187"/>
    <col min="25" max="25" width="10.375" style="187" customWidth="1"/>
    <col min="26" max="26" width="4.125" style="186" customWidth="1"/>
    <col min="27" max="27" width="9" style="186"/>
    <col min="28" max="28" width="17.625" style="186" bestFit="1" customWidth="1"/>
    <col min="29" max="29" width="27.75" style="186" bestFit="1" customWidth="1"/>
    <col min="30" max="31" width="14" style="186" customWidth="1"/>
    <col min="32" max="32" width="5" style="186" bestFit="1" customWidth="1"/>
    <col min="33" max="33" width="3.875" style="186" bestFit="1" customWidth="1"/>
    <col min="34" max="38" width="22.75" customWidth="1"/>
    <col min="39" max="16384" width="9" style="186"/>
  </cols>
  <sheetData>
    <row r="1" spans="1:33">
      <c r="A1" s="185" t="s">
        <v>381</v>
      </c>
      <c r="B1" s="185"/>
    </row>
    <row r="3" spans="1:33" ht="14.25" thickBot="1">
      <c r="B3" s="185" t="s">
        <v>382</v>
      </c>
      <c r="C3" s="185"/>
      <c r="K3" s="185" t="s">
        <v>383</v>
      </c>
      <c r="L3" s="185"/>
      <c r="U3" s="185" t="s">
        <v>381</v>
      </c>
      <c r="AB3" s="186" t="s">
        <v>1692</v>
      </c>
    </row>
    <row r="4" spans="1:33" ht="14.25" thickTop="1">
      <c r="B4" s="189"/>
      <c r="C4" s="190"/>
      <c r="D4" s="190"/>
      <c r="E4" s="190"/>
      <c r="F4" s="190"/>
      <c r="G4" s="190"/>
      <c r="H4" s="190"/>
      <c r="I4" s="191"/>
      <c r="K4" s="189"/>
      <c r="L4" s="190"/>
      <c r="M4" s="190"/>
      <c r="N4" s="190"/>
      <c r="O4" s="190"/>
      <c r="P4" s="190"/>
      <c r="Q4" s="190"/>
      <c r="R4" s="191"/>
      <c r="AB4" s="198" t="s">
        <v>1693</v>
      </c>
      <c r="AC4" s="198" t="s">
        <v>1694</v>
      </c>
      <c r="AD4" s="198">
        <v>1</v>
      </c>
    </row>
    <row r="5" spans="1:33" ht="14.25" thickBot="1">
      <c r="B5" s="192"/>
      <c r="C5" s="193" t="s">
        <v>384</v>
      </c>
      <c r="D5" s="194"/>
      <c r="E5" s="194"/>
      <c r="F5" s="194"/>
      <c r="G5" s="194"/>
      <c r="H5" s="194"/>
      <c r="I5" s="195"/>
      <c r="K5" s="192"/>
      <c r="L5" s="196" t="s">
        <v>385</v>
      </c>
      <c r="M5" s="196" t="s">
        <v>386</v>
      </c>
      <c r="N5" s="197"/>
      <c r="O5" s="197"/>
      <c r="P5" s="194"/>
      <c r="Q5" s="194"/>
      <c r="R5" s="195"/>
      <c r="U5" s="198" t="s">
        <v>387</v>
      </c>
      <c r="V5" s="199" t="s">
        <v>385</v>
      </c>
      <c r="W5" s="198" t="s">
        <v>386</v>
      </c>
      <c r="X5" s="200" t="s">
        <v>388</v>
      </c>
      <c r="Y5" s="201" t="s">
        <v>389</v>
      </c>
      <c r="AB5" s="198"/>
      <c r="AC5" s="198" t="s">
        <v>1695</v>
      </c>
      <c r="AD5" s="198">
        <v>5</v>
      </c>
    </row>
    <row r="6" spans="1:33" ht="14.25" thickBot="1">
      <c r="B6" s="192"/>
      <c r="C6" s="202" t="str">
        <f>⑫付票!B13</f>
        <v/>
      </c>
      <c r="D6" s="203" t="str">
        <f>⑫付票!D13</f>
        <v/>
      </c>
      <c r="E6" s="203" t="str">
        <f>⑫付票!F13</f>
        <v/>
      </c>
      <c r="F6" s="203" t="str">
        <f>⑫付票!H13</f>
        <v/>
      </c>
      <c r="G6" s="204" t="str">
        <f>⑫付票!J13</f>
        <v/>
      </c>
      <c r="H6" s="205"/>
      <c r="I6" s="195"/>
      <c r="J6" s="206" t="s">
        <v>390</v>
      </c>
      <c r="K6" s="192"/>
      <c r="L6" s="207" t="str">
        <f>C6&amp;D6&amp;E6&amp;F6&amp;G6</f>
        <v/>
      </c>
      <c r="M6" s="208" t="str">
        <f>IF(OR(LEFT(L6,2)="泊村",LEFT(L6,2)="森町"),LEFT(L6,2),LEFT(L6,3))</f>
        <v/>
      </c>
      <c r="N6" s="194"/>
      <c r="O6" s="194"/>
      <c r="P6" s="194"/>
      <c r="Q6" s="194"/>
      <c r="R6" s="195"/>
      <c r="S6" s="206" t="s">
        <v>391</v>
      </c>
      <c r="U6" s="209" t="s">
        <v>111</v>
      </c>
      <c r="V6" s="210" t="s">
        <v>392</v>
      </c>
      <c r="W6" s="210" t="str">
        <f t="shared" ref="W6:W69" si="0">LEFT(V6,3)</f>
        <v>札幌市</v>
      </c>
      <c r="X6" s="211">
        <v>51</v>
      </c>
      <c r="Y6" s="212" t="s">
        <v>393</v>
      </c>
      <c r="AB6" s="198"/>
      <c r="AC6" s="198" t="s">
        <v>1696</v>
      </c>
      <c r="AD6" s="198">
        <v>6</v>
      </c>
    </row>
    <row r="7" spans="1:33">
      <c r="B7" s="192"/>
      <c r="C7" s="194"/>
      <c r="D7" s="194"/>
      <c r="E7" s="194"/>
      <c r="F7" s="194"/>
      <c r="G7" s="194"/>
      <c r="H7" s="194"/>
      <c r="I7" s="195"/>
      <c r="K7" s="192"/>
      <c r="L7" s="194"/>
      <c r="M7" s="194"/>
      <c r="N7" s="194"/>
      <c r="O7" s="194"/>
      <c r="P7" s="194"/>
      <c r="Q7" s="194"/>
      <c r="R7" s="195"/>
      <c r="U7" s="209"/>
      <c r="V7" s="213" t="s">
        <v>394</v>
      </c>
      <c r="W7" s="210" t="str">
        <f t="shared" si="0"/>
        <v>江別市</v>
      </c>
      <c r="X7" s="211">
        <v>51</v>
      </c>
      <c r="Y7" s="214" t="s">
        <v>395</v>
      </c>
      <c r="AA7" s="215"/>
      <c r="AB7" s="593"/>
      <c r="AC7" s="198" t="s">
        <v>1697</v>
      </c>
      <c r="AD7" s="596">
        <v>14</v>
      </c>
      <c r="AE7" s="215"/>
      <c r="AF7" s="198" t="s">
        <v>991</v>
      </c>
      <c r="AG7" s="593">
        <v>1</v>
      </c>
    </row>
    <row r="8" spans="1:33">
      <c r="B8" s="192"/>
      <c r="C8" s="194"/>
      <c r="D8" s="194"/>
      <c r="E8" s="194"/>
      <c r="F8" s="194"/>
      <c r="G8" s="194"/>
      <c r="H8" s="194"/>
      <c r="I8" s="195"/>
      <c r="K8" s="192"/>
      <c r="L8" s="194"/>
      <c r="M8" s="194"/>
      <c r="N8" s="194"/>
      <c r="O8" s="194"/>
      <c r="P8" s="194"/>
      <c r="Q8" s="194"/>
      <c r="R8" s="195"/>
      <c r="U8" s="209"/>
      <c r="V8" s="213" t="s">
        <v>396</v>
      </c>
      <c r="W8" s="210" t="str">
        <f t="shared" si="0"/>
        <v>千歳市</v>
      </c>
      <c r="X8" s="211">
        <v>51</v>
      </c>
      <c r="Y8" s="214" t="s">
        <v>397</v>
      </c>
      <c r="AA8" s="215"/>
      <c r="AB8" s="593"/>
      <c r="AC8" s="198" t="s">
        <v>1698</v>
      </c>
      <c r="AD8" s="596">
        <v>26</v>
      </c>
      <c r="AE8" s="215"/>
      <c r="AF8" s="198" t="s">
        <v>992</v>
      </c>
      <c r="AG8" s="593">
        <v>2</v>
      </c>
    </row>
    <row r="9" spans="1:33" ht="14.25" thickBot="1">
      <c r="B9" s="192"/>
      <c r="C9" s="193" t="s">
        <v>398</v>
      </c>
      <c r="D9" s="216"/>
      <c r="E9" s="194"/>
      <c r="F9" s="217" t="s">
        <v>399</v>
      </c>
      <c r="G9" s="194"/>
      <c r="H9" s="194"/>
      <c r="I9" s="195"/>
      <c r="K9" s="192"/>
      <c r="L9" s="218" t="s">
        <v>400</v>
      </c>
      <c r="M9" s="219" t="s">
        <v>388</v>
      </c>
      <c r="N9" s="220" t="s">
        <v>389</v>
      </c>
      <c r="O9" s="221"/>
      <c r="P9" s="221"/>
      <c r="Q9" s="221"/>
      <c r="R9" s="195"/>
      <c r="U9" s="209"/>
      <c r="V9" s="213" t="s">
        <v>2535</v>
      </c>
      <c r="W9" s="210" t="str">
        <f t="shared" si="0"/>
        <v>恵庭市</v>
      </c>
      <c r="X9" s="211">
        <v>51</v>
      </c>
      <c r="Y9" s="214" t="s">
        <v>402</v>
      </c>
      <c r="AA9" s="215"/>
      <c r="AB9" s="593"/>
      <c r="AC9" s="198" t="s">
        <v>1699</v>
      </c>
      <c r="AD9" s="596">
        <v>29</v>
      </c>
      <c r="AE9" s="215"/>
      <c r="AF9" s="198" t="s">
        <v>993</v>
      </c>
      <c r="AG9" s="593">
        <v>3</v>
      </c>
    </row>
    <row r="10" spans="1:33" ht="14.25" thickBot="1">
      <c r="B10" s="192"/>
      <c r="C10" s="222" t="str">
        <f>LEFT(M10,1)</f>
        <v/>
      </c>
      <c r="D10" s="223" t="str">
        <f>RIGHT(M10,1)</f>
        <v/>
      </c>
      <c r="E10" s="197"/>
      <c r="F10" s="222" t="str">
        <f>LEFT(N10,1)</f>
        <v/>
      </c>
      <c r="G10" s="224" t="str">
        <f>MID(N10,2,1)</f>
        <v/>
      </c>
      <c r="H10" s="223" t="str">
        <f>RIGHT(N10,1)</f>
        <v/>
      </c>
      <c r="I10" s="195"/>
      <c r="J10" s="206" t="s">
        <v>403</v>
      </c>
      <c r="K10" s="192"/>
      <c r="L10" s="225" t="str">
        <f>IF(OR(M10=51,M10=52,M10=53,M10=54,M10=55,M10=56,M10=57,M10=58,M10=59,M10=60,M10=61,M10=62,M10=63,M10=64),"道内","道外")</f>
        <v>道外</v>
      </c>
      <c r="M10" s="211" t="str">
        <f>IF(ISNA(VLOOKUP($M$6,$W$6:$Y$230,2,FALSE)),"",VLOOKUP($M$6,$W$6:$Y$230,2,FALSE))</f>
        <v/>
      </c>
      <c r="N10" s="211" t="str">
        <f>IF(ISNA(VLOOKUP($M$6,$W$6:$Y$230,3,FALSE)),"",VLOOKUP($M$6,$W$6:$Y$230,3,FALSE))</f>
        <v/>
      </c>
      <c r="O10" s="221"/>
      <c r="P10" s="221"/>
      <c r="Q10" s="221"/>
      <c r="R10" s="195"/>
      <c r="S10" s="206" t="s">
        <v>404</v>
      </c>
      <c r="U10" s="209"/>
      <c r="V10" s="213" t="s">
        <v>2536</v>
      </c>
      <c r="W10" s="210" t="str">
        <f t="shared" si="0"/>
        <v>北広島</v>
      </c>
      <c r="X10" s="211">
        <v>51</v>
      </c>
      <c r="Y10" s="214">
        <v>101</v>
      </c>
      <c r="AA10" s="215"/>
      <c r="AB10" s="593" t="s">
        <v>1715</v>
      </c>
      <c r="AC10" s="198" t="s">
        <v>1716</v>
      </c>
      <c r="AD10" s="596">
        <v>13</v>
      </c>
      <c r="AE10" s="215"/>
      <c r="AF10" s="198" t="s">
        <v>994</v>
      </c>
      <c r="AG10" s="593">
        <v>4</v>
      </c>
    </row>
    <row r="11" spans="1:33">
      <c r="B11" s="192"/>
      <c r="C11" s="194" t="str">
        <f>⑫付票!BT4</f>
        <v/>
      </c>
      <c r="D11" s="194" t="str">
        <f>⑫付票!BV4</f>
        <v/>
      </c>
      <c r="E11" s="194"/>
      <c r="F11" s="194" t="str">
        <f>⑫付票!CL4</f>
        <v/>
      </c>
      <c r="G11" s="194" t="str">
        <f>⑫付票!CN4</f>
        <v/>
      </c>
      <c r="H11" s="194" t="str">
        <f>⑫付票!CP4</f>
        <v/>
      </c>
      <c r="I11" s="195"/>
      <c r="K11" s="192"/>
      <c r="M11" s="194"/>
      <c r="N11" s="194"/>
      <c r="O11" s="194"/>
      <c r="P11" s="194"/>
      <c r="Q11" s="194"/>
      <c r="R11" s="195"/>
      <c r="U11" s="209"/>
      <c r="V11" s="213" t="s">
        <v>2537</v>
      </c>
      <c r="W11" s="210" t="str">
        <f t="shared" si="0"/>
        <v>石狩市</v>
      </c>
      <c r="X11" s="211">
        <v>51</v>
      </c>
      <c r="Y11" s="214">
        <v>102</v>
      </c>
      <c r="AA11" s="215"/>
      <c r="AB11" s="593" t="s">
        <v>1714</v>
      </c>
      <c r="AC11" s="198" t="s">
        <v>1717</v>
      </c>
      <c r="AD11" s="596">
        <v>11</v>
      </c>
      <c r="AF11" s="198" t="s">
        <v>995</v>
      </c>
      <c r="AG11" s="593">
        <v>5</v>
      </c>
    </row>
    <row r="12" spans="1:33" ht="13.5" customHeight="1" thickBot="1">
      <c r="B12" s="226"/>
      <c r="C12" s="227"/>
      <c r="D12" s="227"/>
      <c r="E12" s="227"/>
      <c r="F12" s="227"/>
      <c r="G12" s="227"/>
      <c r="H12" s="227"/>
      <c r="I12" s="228"/>
      <c r="J12" s="197"/>
      <c r="K12" s="192"/>
      <c r="L12" s="194"/>
      <c r="M12" s="194"/>
      <c r="N12" s="194"/>
      <c r="O12" s="194"/>
      <c r="P12" s="194"/>
      <c r="Q12" s="194"/>
      <c r="R12" s="195"/>
      <c r="U12" s="209"/>
      <c r="V12" s="229" t="s">
        <v>2538</v>
      </c>
      <c r="W12" s="210" t="str">
        <f t="shared" si="0"/>
        <v>当別町</v>
      </c>
      <c r="X12" s="211">
        <v>51</v>
      </c>
      <c r="Y12" s="214">
        <v>103</v>
      </c>
      <c r="AA12" s="215"/>
      <c r="AB12" s="593" t="s">
        <v>1713</v>
      </c>
      <c r="AC12" s="198" t="s">
        <v>1700</v>
      </c>
      <c r="AD12" s="198">
        <v>2</v>
      </c>
      <c r="AF12" s="198" t="s">
        <v>745</v>
      </c>
      <c r="AG12" s="593">
        <v>6</v>
      </c>
    </row>
    <row r="13" spans="1:33" ht="14.25" thickTop="1">
      <c r="B13" s="189"/>
      <c r="C13" s="190"/>
      <c r="D13" s="190"/>
      <c r="E13" s="190"/>
      <c r="F13" s="190"/>
      <c r="G13" s="190"/>
      <c r="H13" s="190"/>
      <c r="I13" s="191"/>
      <c r="K13" s="192"/>
      <c r="L13" s="194"/>
      <c r="M13" s="194"/>
      <c r="N13" s="194"/>
      <c r="O13" s="194"/>
      <c r="P13" s="194"/>
      <c r="Q13" s="194"/>
      <c r="R13" s="195"/>
      <c r="U13" s="209"/>
      <c r="V13" s="229" t="s">
        <v>2539</v>
      </c>
      <c r="W13" s="210" t="str">
        <f t="shared" si="0"/>
        <v>新篠津</v>
      </c>
      <c r="X13" s="211">
        <v>51</v>
      </c>
      <c r="Y13" s="214">
        <v>104</v>
      </c>
      <c r="AA13" s="215"/>
      <c r="AB13" s="593"/>
      <c r="AC13" s="198" t="s">
        <v>1701</v>
      </c>
      <c r="AD13" s="198">
        <v>3</v>
      </c>
      <c r="AF13" s="198" t="s">
        <v>996</v>
      </c>
      <c r="AG13" s="593">
        <v>7</v>
      </c>
    </row>
    <row r="14" spans="1:33" ht="14.25" thickBot="1">
      <c r="B14" s="192"/>
      <c r="C14" s="193" t="s">
        <v>409</v>
      </c>
      <c r="D14" s="194"/>
      <c r="E14" s="194"/>
      <c r="F14" s="194"/>
      <c r="G14" s="194"/>
      <c r="H14" s="194"/>
      <c r="I14" s="195"/>
      <c r="K14" s="192"/>
      <c r="L14" s="218" t="s">
        <v>410</v>
      </c>
      <c r="M14" s="230"/>
      <c r="N14" s="230"/>
      <c r="O14" s="218" t="s">
        <v>411</v>
      </c>
      <c r="P14" s="218" t="s">
        <v>412</v>
      </c>
      <c r="Q14" s="231"/>
      <c r="R14" s="195"/>
      <c r="U14" s="232" t="s">
        <v>112</v>
      </c>
      <c r="V14" s="213" t="s">
        <v>2540</v>
      </c>
      <c r="W14" s="210" t="str">
        <f t="shared" si="0"/>
        <v>函館市</v>
      </c>
      <c r="X14" s="211">
        <v>52</v>
      </c>
      <c r="Y14" s="214" t="s">
        <v>414</v>
      </c>
      <c r="AA14" s="215"/>
      <c r="AB14" s="593"/>
      <c r="AC14" s="198" t="s">
        <v>1702</v>
      </c>
      <c r="AD14" s="198">
        <v>4</v>
      </c>
      <c r="AF14" s="198" t="s">
        <v>997</v>
      </c>
      <c r="AG14" s="593">
        <v>8</v>
      </c>
    </row>
    <row r="15" spans="1:33" ht="14.25" thickBot="1">
      <c r="B15" s="192"/>
      <c r="C15" s="233" t="str">
        <f>⑫付票!R39</f>
        <v/>
      </c>
      <c r="D15" s="194"/>
      <c r="E15" s="194"/>
      <c r="F15" s="194"/>
      <c r="G15" s="194"/>
      <c r="H15" s="194"/>
      <c r="I15" s="195"/>
      <c r="J15" s="206" t="s">
        <v>415</v>
      </c>
      <c r="K15" s="192"/>
      <c r="L15" s="234" t="s">
        <v>366</v>
      </c>
      <c r="M15" s="235" t="s">
        <v>84</v>
      </c>
      <c r="N15" s="236"/>
      <c r="O15" s="237" t="str">
        <f>IF($C$15=L15,IF($L$10=M15,1,""),"")</f>
        <v/>
      </c>
      <c r="P15" s="238">
        <v>1</v>
      </c>
      <c r="Q15" s="194"/>
      <c r="R15" s="195"/>
      <c r="U15" s="209"/>
      <c r="V15" s="213" t="s">
        <v>416</v>
      </c>
      <c r="W15" s="210" t="str">
        <f t="shared" si="0"/>
        <v>北斗市</v>
      </c>
      <c r="X15" s="211">
        <v>52</v>
      </c>
      <c r="Y15" s="214" t="s">
        <v>417</v>
      </c>
      <c r="AA15" s="215"/>
      <c r="AB15" s="593"/>
      <c r="AC15" s="198" t="s">
        <v>1695</v>
      </c>
      <c r="AD15" s="198">
        <v>5</v>
      </c>
      <c r="AF15" s="198" t="s">
        <v>998</v>
      </c>
      <c r="AG15" s="593">
        <v>9</v>
      </c>
    </row>
    <row r="16" spans="1:33">
      <c r="B16" s="192"/>
      <c r="C16" s="194"/>
      <c r="D16" s="194"/>
      <c r="E16" s="194"/>
      <c r="F16" s="194"/>
      <c r="G16" s="194"/>
      <c r="H16" s="194"/>
      <c r="I16" s="195"/>
      <c r="K16" s="192"/>
      <c r="L16" s="240" t="s">
        <v>366</v>
      </c>
      <c r="M16" s="235" t="s">
        <v>418</v>
      </c>
      <c r="N16" s="236"/>
      <c r="O16" s="237" t="str">
        <f>IF($C$15=L16,IF($L$10=M16,1,""),"")</f>
        <v/>
      </c>
      <c r="P16" s="241">
        <v>4</v>
      </c>
      <c r="Q16" s="194"/>
      <c r="R16" s="195"/>
      <c r="U16" s="209"/>
      <c r="V16" s="229" t="s">
        <v>419</v>
      </c>
      <c r="W16" s="210" t="str">
        <f t="shared" si="0"/>
        <v>松前町</v>
      </c>
      <c r="X16" s="211">
        <v>52</v>
      </c>
      <c r="Y16" s="214">
        <v>151</v>
      </c>
      <c r="AA16" s="215"/>
      <c r="AB16" s="593"/>
      <c r="AC16" s="198" t="s">
        <v>1696</v>
      </c>
      <c r="AD16" s="198">
        <v>6</v>
      </c>
      <c r="AF16" s="198" t="s">
        <v>999</v>
      </c>
      <c r="AG16" s="593">
        <v>10</v>
      </c>
    </row>
    <row r="17" spans="2:33">
      <c r="B17" s="192"/>
      <c r="C17" s="194"/>
      <c r="D17" s="194"/>
      <c r="E17" s="194"/>
      <c r="F17" s="194"/>
      <c r="G17" s="194"/>
      <c r="H17" s="194"/>
      <c r="I17" s="195"/>
      <c r="K17" s="192"/>
      <c r="L17" s="234" t="s">
        <v>57</v>
      </c>
      <c r="M17" s="235" t="s">
        <v>84</v>
      </c>
      <c r="N17" s="236"/>
      <c r="O17" s="237" t="str">
        <f>IF($C$15=L17,IF($L$10=M17,1,""),"")</f>
        <v/>
      </c>
      <c r="P17" s="241">
        <v>2</v>
      </c>
      <c r="Q17" s="194"/>
      <c r="R17" s="195"/>
      <c r="U17" s="209"/>
      <c r="V17" s="229" t="s">
        <v>420</v>
      </c>
      <c r="W17" s="210" t="str">
        <f t="shared" si="0"/>
        <v>福島町</v>
      </c>
      <c r="X17" s="211">
        <v>52</v>
      </c>
      <c r="Y17" s="214">
        <v>152</v>
      </c>
      <c r="AA17" s="215"/>
      <c r="AB17" s="593"/>
      <c r="AC17" s="198" t="s">
        <v>1703</v>
      </c>
      <c r="AD17" s="198">
        <v>7</v>
      </c>
      <c r="AF17" s="198" t="s">
        <v>1000</v>
      </c>
      <c r="AG17" s="593">
        <v>11</v>
      </c>
    </row>
    <row r="18" spans="2:33" ht="14.25" thickBot="1">
      <c r="B18" s="192"/>
      <c r="C18" s="193" t="s">
        <v>421</v>
      </c>
      <c r="D18" s="194"/>
      <c r="E18" s="194"/>
      <c r="F18" s="194"/>
      <c r="G18" s="194"/>
      <c r="H18" s="194"/>
      <c r="I18" s="195"/>
      <c r="K18" s="192"/>
      <c r="L18" s="240" t="s">
        <v>57</v>
      </c>
      <c r="M18" s="235" t="s">
        <v>418</v>
      </c>
      <c r="N18" s="236"/>
      <c r="O18" s="237" t="str">
        <f>IF($C$15=L18,IF($L$10=M18,1,""),"")</f>
        <v/>
      </c>
      <c r="P18" s="242">
        <v>3</v>
      </c>
      <c r="Q18" s="194"/>
      <c r="R18" s="195"/>
      <c r="U18" s="209"/>
      <c r="V18" s="229" t="s">
        <v>422</v>
      </c>
      <c r="W18" s="210" t="str">
        <f t="shared" si="0"/>
        <v>知内町</v>
      </c>
      <c r="X18" s="211">
        <v>52</v>
      </c>
      <c r="Y18" s="214">
        <v>153</v>
      </c>
      <c r="AA18" s="215"/>
      <c r="AB18" s="594"/>
      <c r="AC18" s="237" t="s">
        <v>1704</v>
      </c>
      <c r="AD18" s="198">
        <v>10</v>
      </c>
      <c r="AF18" s="198" t="s">
        <v>1001</v>
      </c>
      <c r="AG18" s="593">
        <v>12</v>
      </c>
    </row>
    <row r="19" spans="2:33" ht="14.25" thickBot="1">
      <c r="B19" s="243"/>
      <c r="C19" s="233" t="str">
        <f>IF(ISNA(VLOOKUP(1,$O$15:$P$22,2,FALSE)),"",VLOOKUP(1,$O$15:$P$22,2,FALSE))</f>
        <v/>
      </c>
      <c r="D19" s="194"/>
      <c r="E19" s="194"/>
      <c r="F19" s="194"/>
      <c r="G19" s="194"/>
      <c r="H19" s="194"/>
      <c r="I19" s="195"/>
      <c r="J19" s="206" t="s">
        <v>423</v>
      </c>
      <c r="K19" s="192"/>
      <c r="L19" s="234" t="s">
        <v>424</v>
      </c>
      <c r="M19" s="234" t="s">
        <v>425</v>
      </c>
      <c r="N19" s="237" t="s">
        <v>426</v>
      </c>
      <c r="O19" s="198" t="str">
        <f>IF($C$15="",IF(SUM(⑫付票!H51:I69)=0,IF(⑫付票!$R$44=1,1,""),""),"")</f>
        <v/>
      </c>
      <c r="P19" s="238">
        <v>5</v>
      </c>
      <c r="Q19" s="194"/>
      <c r="R19" s="195"/>
      <c r="U19" s="209"/>
      <c r="V19" s="229" t="s">
        <v>427</v>
      </c>
      <c r="W19" s="210" t="str">
        <f t="shared" si="0"/>
        <v>木古内</v>
      </c>
      <c r="X19" s="211">
        <v>52</v>
      </c>
      <c r="Y19" s="214">
        <v>154</v>
      </c>
      <c r="AA19" s="215"/>
      <c r="AB19" s="595"/>
      <c r="AC19" s="198" t="s">
        <v>1705</v>
      </c>
      <c r="AD19" s="198">
        <v>11</v>
      </c>
      <c r="AF19" s="198" t="s">
        <v>1002</v>
      </c>
      <c r="AG19" s="593">
        <v>13</v>
      </c>
    </row>
    <row r="20" spans="2:33" ht="14.25" thickBot="1">
      <c r="B20" s="226"/>
      <c r="C20" s="227"/>
      <c r="D20" s="227"/>
      <c r="E20" s="227"/>
      <c r="F20" s="227"/>
      <c r="G20" s="227"/>
      <c r="H20" s="227"/>
      <c r="I20" s="228"/>
      <c r="K20" s="192"/>
      <c r="L20" s="209"/>
      <c r="M20" s="209"/>
      <c r="N20" s="237" t="s">
        <v>428</v>
      </c>
      <c r="O20" s="198" t="str">
        <f>IF($C$15="",IF(SUM(⑫付票!H51:I69)=0,IF(⑫付票!$R$44=2,1,""),""),"")</f>
        <v/>
      </c>
      <c r="P20" s="241">
        <v>6</v>
      </c>
      <c r="Q20" s="194"/>
      <c r="R20" s="195"/>
      <c r="U20" s="209"/>
      <c r="V20" s="229" t="s">
        <v>429</v>
      </c>
      <c r="W20" s="210" t="str">
        <f t="shared" si="0"/>
        <v>七飯町</v>
      </c>
      <c r="X20" s="211">
        <v>52</v>
      </c>
      <c r="Y20" s="214">
        <v>157</v>
      </c>
      <c r="AA20" s="215"/>
      <c r="AB20" s="595"/>
      <c r="AC20" s="237" t="s">
        <v>1706</v>
      </c>
      <c r="AD20" s="198">
        <v>12</v>
      </c>
      <c r="AF20" s="198" t="s">
        <v>1003</v>
      </c>
      <c r="AG20" s="593">
        <v>14</v>
      </c>
    </row>
    <row r="21" spans="2:33" ht="14.25" thickTop="1">
      <c r="K21" s="192"/>
      <c r="L21" s="209"/>
      <c r="M21" s="244"/>
      <c r="N21" s="237" t="s">
        <v>430</v>
      </c>
      <c r="O21" s="198" t="str">
        <f>IF($C$15="",IF(AND(SUM(⑫付票!$H$51:$I$69)=0,⑫付票!H70=1),IF(⑫付票!$R$44="",1,""),""),"")</f>
        <v/>
      </c>
      <c r="P21" s="245" t="s">
        <v>1966</v>
      </c>
      <c r="Q21" s="246" t="s">
        <v>431</v>
      </c>
      <c r="R21" s="195"/>
      <c r="U21" s="209"/>
      <c r="V21" s="229" t="s">
        <v>432</v>
      </c>
      <c r="W21" s="210" t="str">
        <f t="shared" si="0"/>
        <v>鹿部町</v>
      </c>
      <c r="X21" s="211">
        <v>52</v>
      </c>
      <c r="Y21" s="214">
        <v>163</v>
      </c>
      <c r="AA21" s="215"/>
      <c r="AB21" s="593"/>
      <c r="AC21" s="198" t="s">
        <v>1707</v>
      </c>
      <c r="AD21" s="198">
        <v>15</v>
      </c>
      <c r="AF21" s="198" t="s">
        <v>1004</v>
      </c>
      <c r="AG21" s="593">
        <v>15</v>
      </c>
    </row>
    <row r="22" spans="2:33">
      <c r="K22" s="192"/>
      <c r="L22" s="244"/>
      <c r="M22" s="235" t="s">
        <v>433</v>
      </c>
      <c r="N22" s="247"/>
      <c r="O22" s="237" t="str">
        <f>IF($C$15="",IF(SUM(⑫付票!H54,⑫付票!H65:I69)&gt;=1,1,""),"")</f>
        <v/>
      </c>
      <c r="P22" s="242">
        <v>9</v>
      </c>
      <c r="Q22" s="248"/>
      <c r="R22" s="195"/>
      <c r="U22" s="209"/>
      <c r="V22" s="229" t="s">
        <v>434</v>
      </c>
      <c r="W22" s="210" t="str">
        <f t="shared" si="0"/>
        <v>森町</v>
      </c>
      <c r="X22" s="211">
        <v>52</v>
      </c>
      <c r="Y22" s="214">
        <v>165</v>
      </c>
      <c r="AA22" s="215"/>
      <c r="AB22" s="593"/>
      <c r="AC22" s="198" t="s">
        <v>1708</v>
      </c>
      <c r="AD22" s="198">
        <v>16</v>
      </c>
      <c r="AE22" s="185"/>
      <c r="AF22" s="198" t="s">
        <v>1005</v>
      </c>
      <c r="AG22" s="593">
        <v>16</v>
      </c>
    </row>
    <row r="23" spans="2:33" ht="14.25" thickBot="1">
      <c r="K23" s="226"/>
      <c r="L23" s="227"/>
      <c r="M23" s="227"/>
      <c r="N23" s="227"/>
      <c r="O23" s="227"/>
      <c r="P23" s="227"/>
      <c r="Q23" s="227"/>
      <c r="R23" s="228"/>
      <c r="U23" s="209"/>
      <c r="V23" s="229" t="s">
        <v>435</v>
      </c>
      <c r="W23" s="210" t="str">
        <f t="shared" si="0"/>
        <v>八雲町</v>
      </c>
      <c r="X23" s="211">
        <v>52</v>
      </c>
      <c r="Y23" s="214">
        <v>166</v>
      </c>
      <c r="AA23" s="215"/>
      <c r="AB23" s="593"/>
      <c r="AC23" s="198" t="s">
        <v>1709</v>
      </c>
      <c r="AD23" s="198">
        <v>18</v>
      </c>
      <c r="AF23" s="198" t="s">
        <v>1006</v>
      </c>
      <c r="AG23" s="593">
        <v>17</v>
      </c>
    </row>
    <row r="24" spans="2:33" ht="14.25" thickTop="1">
      <c r="U24" s="244"/>
      <c r="V24" s="229" t="s">
        <v>436</v>
      </c>
      <c r="W24" s="210" t="str">
        <f t="shared" si="0"/>
        <v>長万部</v>
      </c>
      <c r="X24" s="211">
        <v>52</v>
      </c>
      <c r="Y24" s="214">
        <v>167</v>
      </c>
      <c r="Z24" s="249"/>
      <c r="AA24" s="215"/>
      <c r="AB24" s="593"/>
      <c r="AC24" s="198" t="s">
        <v>1710</v>
      </c>
      <c r="AD24" s="198">
        <v>19</v>
      </c>
      <c r="AE24" s="185"/>
      <c r="AF24" s="237" t="s">
        <v>1007</v>
      </c>
      <c r="AG24" s="593">
        <v>18</v>
      </c>
    </row>
    <row r="25" spans="2:33">
      <c r="U25" s="209" t="s">
        <v>113</v>
      </c>
      <c r="V25" s="229" t="s">
        <v>437</v>
      </c>
      <c r="W25" s="210" t="str">
        <f t="shared" si="0"/>
        <v>江差町</v>
      </c>
      <c r="X25" s="211">
        <v>53</v>
      </c>
      <c r="Y25" s="214">
        <v>201</v>
      </c>
      <c r="AA25" s="215"/>
      <c r="AB25" s="593"/>
      <c r="AC25" s="198" t="s">
        <v>1711</v>
      </c>
      <c r="AD25" s="198">
        <v>25</v>
      </c>
      <c r="AF25" s="198" t="s">
        <v>1008</v>
      </c>
      <c r="AG25" s="593">
        <v>19</v>
      </c>
    </row>
    <row r="26" spans="2:33">
      <c r="C26" s="198" t="s">
        <v>1161</v>
      </c>
      <c r="U26" s="209"/>
      <c r="V26" s="229" t="s">
        <v>438</v>
      </c>
      <c r="W26" s="210" t="str">
        <f t="shared" si="0"/>
        <v>上ノ国</v>
      </c>
      <c r="X26" s="211">
        <v>53</v>
      </c>
      <c r="Y26" s="214">
        <v>202</v>
      </c>
      <c r="AA26" s="215"/>
      <c r="AB26" s="593"/>
      <c r="AC26" s="198" t="s">
        <v>1712</v>
      </c>
      <c r="AD26" s="198">
        <v>28</v>
      </c>
      <c r="AF26" s="237" t="s">
        <v>1009</v>
      </c>
      <c r="AG26" s="593">
        <v>20</v>
      </c>
    </row>
    <row r="27" spans="2:33">
      <c r="C27" s="198" t="s">
        <v>745</v>
      </c>
      <c r="U27" s="209"/>
      <c r="V27" s="229" t="s">
        <v>439</v>
      </c>
      <c r="W27" s="210" t="str">
        <f t="shared" si="0"/>
        <v>厚沢部</v>
      </c>
      <c r="X27" s="211">
        <v>53</v>
      </c>
      <c r="Y27" s="214">
        <v>203</v>
      </c>
      <c r="AA27" s="215"/>
      <c r="AB27" s="593"/>
      <c r="AC27" s="198" t="s">
        <v>1699</v>
      </c>
      <c r="AD27" s="198">
        <v>29</v>
      </c>
      <c r="AF27" s="198" t="s">
        <v>1010</v>
      </c>
      <c r="AG27" s="593">
        <v>21</v>
      </c>
    </row>
    <row r="28" spans="2:33" ht="18.75">
      <c r="C28" s="198" t="s">
        <v>1149</v>
      </c>
      <c r="L28" s="599" t="s">
        <v>1771</v>
      </c>
      <c r="M28" s="600">
        <v>51</v>
      </c>
      <c r="U28" s="209"/>
      <c r="V28" s="229" t="s">
        <v>440</v>
      </c>
      <c r="W28" s="210" t="str">
        <f t="shared" si="0"/>
        <v>乙部町</v>
      </c>
      <c r="X28" s="211">
        <v>53</v>
      </c>
      <c r="Y28" s="214">
        <v>204</v>
      </c>
      <c r="AA28" s="215"/>
      <c r="AB28" s="593" t="s">
        <v>1718</v>
      </c>
      <c r="AC28" s="198" t="s">
        <v>1721</v>
      </c>
      <c r="AD28" s="198">
        <v>8</v>
      </c>
      <c r="AF28" s="198" t="s">
        <v>1011</v>
      </c>
      <c r="AG28" s="593">
        <v>22</v>
      </c>
    </row>
    <row r="29" spans="2:33" ht="18.75">
      <c r="C29" s="198" t="s">
        <v>1150</v>
      </c>
      <c r="L29" s="599" t="s">
        <v>1795</v>
      </c>
      <c r="M29" s="600">
        <v>52</v>
      </c>
      <c r="O29" s="248" t="str">
        <f>IF(1=COUNTA(⑫付票!$H$70),IF(COUNTA(⑫付票!$H$51:$I$69)=0,IF(⑫付票!$R$44="",1,""),""),"")</f>
        <v/>
      </c>
      <c r="U29" s="209"/>
      <c r="V29" s="229" t="s">
        <v>441</v>
      </c>
      <c r="W29" s="210" t="str">
        <f t="shared" si="0"/>
        <v>奥尻町</v>
      </c>
      <c r="X29" s="211">
        <v>53</v>
      </c>
      <c r="Y29" s="214">
        <v>207</v>
      </c>
      <c r="AA29" s="215"/>
      <c r="AB29" s="593"/>
      <c r="AC29" s="198" t="s">
        <v>1719</v>
      </c>
      <c r="AD29" s="198">
        <v>22</v>
      </c>
      <c r="AF29" s="198" t="s">
        <v>1012</v>
      </c>
      <c r="AG29" s="593">
        <v>23</v>
      </c>
    </row>
    <row r="30" spans="2:33" ht="18.75">
      <c r="C30" s="237" t="s">
        <v>1151</v>
      </c>
      <c r="D30" s="194"/>
      <c r="E30" s="194"/>
      <c r="F30" s="194"/>
      <c r="G30" s="194"/>
      <c r="H30" s="194"/>
      <c r="I30" s="194"/>
      <c r="J30" s="197"/>
      <c r="K30" s="194"/>
      <c r="L30" s="599" t="s">
        <v>1763</v>
      </c>
      <c r="M30" s="600">
        <v>53</v>
      </c>
      <c r="U30" s="209"/>
      <c r="V30" s="229" t="s">
        <v>442</v>
      </c>
      <c r="W30" s="210" t="str">
        <f t="shared" si="0"/>
        <v>今金町</v>
      </c>
      <c r="X30" s="211">
        <v>53</v>
      </c>
      <c r="Y30" s="214">
        <v>210</v>
      </c>
      <c r="AA30" s="215"/>
      <c r="AB30" s="593"/>
      <c r="AC30" s="198" t="s">
        <v>1720</v>
      </c>
      <c r="AD30" s="198">
        <v>27</v>
      </c>
      <c r="AF30" s="198" t="s">
        <v>1013</v>
      </c>
      <c r="AG30" s="593">
        <v>24</v>
      </c>
    </row>
    <row r="31" spans="2:33" ht="18.75">
      <c r="C31" s="237" t="s">
        <v>742</v>
      </c>
      <c r="D31" s="194"/>
      <c r="E31" s="194"/>
      <c r="F31" s="248"/>
      <c r="G31" s="194"/>
      <c r="H31" s="248"/>
      <c r="I31" s="194"/>
      <c r="J31" s="194"/>
      <c r="K31" s="197"/>
      <c r="L31" s="599" t="s">
        <v>1753</v>
      </c>
      <c r="M31" s="601">
        <v>54</v>
      </c>
      <c r="U31" s="209"/>
      <c r="V31" s="229" t="s">
        <v>443</v>
      </c>
      <c r="W31" s="210" t="str">
        <f t="shared" si="0"/>
        <v>せたな</v>
      </c>
      <c r="X31" s="211">
        <v>53</v>
      </c>
      <c r="Y31" s="214" t="s">
        <v>444</v>
      </c>
      <c r="AA31" s="215"/>
      <c r="AB31" s="593" t="s">
        <v>1746</v>
      </c>
      <c r="AC31" s="198" t="s">
        <v>1722</v>
      </c>
      <c r="AD31" s="198">
        <v>9</v>
      </c>
      <c r="AF31" s="198" t="s">
        <v>1014</v>
      </c>
      <c r="AG31" s="593">
        <v>25</v>
      </c>
    </row>
    <row r="32" spans="2:33" ht="18.75">
      <c r="C32" s="237" t="s">
        <v>1152</v>
      </c>
      <c r="D32" s="194"/>
      <c r="E32" s="194"/>
      <c r="F32" s="248"/>
      <c r="G32" s="194"/>
      <c r="H32" s="248"/>
      <c r="I32" s="194"/>
      <c r="J32" s="194"/>
      <c r="K32" s="197"/>
      <c r="L32" s="599" t="s">
        <v>1755</v>
      </c>
      <c r="M32" s="601">
        <v>55</v>
      </c>
      <c r="U32" s="232" t="s">
        <v>114</v>
      </c>
      <c r="V32" s="213" t="s">
        <v>445</v>
      </c>
      <c r="W32" s="210" t="str">
        <f t="shared" si="0"/>
        <v>小樽市</v>
      </c>
      <c r="X32" s="211">
        <v>54</v>
      </c>
      <c r="Y32" s="214" t="s">
        <v>446</v>
      </c>
      <c r="AA32" s="215"/>
      <c r="AB32" s="593"/>
      <c r="AC32" s="198" t="s">
        <v>1723</v>
      </c>
      <c r="AD32" s="198">
        <v>21</v>
      </c>
      <c r="AF32" s="198" t="s">
        <v>1015</v>
      </c>
      <c r="AG32" s="593">
        <v>26</v>
      </c>
    </row>
    <row r="33" spans="3:33" ht="18.75">
      <c r="C33" s="237" t="s">
        <v>1153</v>
      </c>
      <c r="D33" s="194"/>
      <c r="E33" s="194"/>
      <c r="F33" s="248"/>
      <c r="G33" s="194"/>
      <c r="H33" s="248"/>
      <c r="I33" s="194"/>
      <c r="J33" s="194"/>
      <c r="K33" s="197"/>
      <c r="L33" s="599" t="s">
        <v>1751</v>
      </c>
      <c r="M33" s="601">
        <v>56</v>
      </c>
      <c r="U33" s="209"/>
      <c r="V33" s="229" t="s">
        <v>447</v>
      </c>
      <c r="W33" s="210" t="str">
        <f t="shared" si="0"/>
        <v>島牧村</v>
      </c>
      <c r="X33" s="211">
        <v>54</v>
      </c>
      <c r="Y33" s="214">
        <v>251</v>
      </c>
      <c r="AA33" s="215"/>
      <c r="AB33" s="593"/>
      <c r="AC33" s="198" t="s">
        <v>1724</v>
      </c>
      <c r="AD33" s="198">
        <v>24</v>
      </c>
      <c r="AF33" s="198" t="s">
        <v>1016</v>
      </c>
      <c r="AG33" s="593">
        <v>27</v>
      </c>
    </row>
    <row r="34" spans="3:33" ht="18.75">
      <c r="C34" s="237" t="s">
        <v>1154</v>
      </c>
      <c r="D34" s="194"/>
      <c r="E34" s="194"/>
      <c r="F34" s="248"/>
      <c r="G34" s="194"/>
      <c r="H34" s="248"/>
      <c r="I34" s="194"/>
      <c r="J34" s="194"/>
      <c r="K34" s="197"/>
      <c r="L34" s="599" t="s">
        <v>1788</v>
      </c>
      <c r="M34" s="601">
        <v>57</v>
      </c>
      <c r="U34" s="209"/>
      <c r="V34" s="229" t="s">
        <v>448</v>
      </c>
      <c r="W34" s="210" t="str">
        <f t="shared" si="0"/>
        <v>寿都町</v>
      </c>
      <c r="X34" s="211">
        <v>54</v>
      </c>
      <c r="Y34" s="214">
        <v>252</v>
      </c>
      <c r="AA34" s="215"/>
      <c r="AB34" s="593"/>
      <c r="AC34" s="198" t="s">
        <v>1698</v>
      </c>
      <c r="AD34" s="198">
        <v>26</v>
      </c>
      <c r="AF34" s="198" t="s">
        <v>1017</v>
      </c>
      <c r="AG34" s="593">
        <v>28</v>
      </c>
    </row>
    <row r="35" spans="3:33" ht="18.75">
      <c r="C35" s="237" t="s">
        <v>1160</v>
      </c>
      <c r="D35" s="194"/>
      <c r="E35" s="194"/>
      <c r="F35" s="248"/>
      <c r="G35" s="194"/>
      <c r="H35" s="248"/>
      <c r="I35" s="194"/>
      <c r="J35" s="194"/>
      <c r="K35" s="197"/>
      <c r="L35" s="599" t="s">
        <v>1782</v>
      </c>
      <c r="M35" s="601">
        <v>58</v>
      </c>
      <c r="N35" s="248"/>
      <c r="O35" s="248"/>
      <c r="U35" s="209"/>
      <c r="V35" s="229" t="s">
        <v>449</v>
      </c>
      <c r="W35" s="210" t="str">
        <f t="shared" si="0"/>
        <v>黒松内</v>
      </c>
      <c r="X35" s="211">
        <v>54</v>
      </c>
      <c r="Y35" s="214">
        <v>253</v>
      </c>
      <c r="AA35" s="215"/>
      <c r="AB35" s="593"/>
      <c r="AC35" s="198" t="s">
        <v>1720</v>
      </c>
      <c r="AD35" s="198">
        <v>27</v>
      </c>
      <c r="AF35" s="198" t="s">
        <v>1018</v>
      </c>
      <c r="AG35" s="593">
        <v>29</v>
      </c>
    </row>
    <row r="36" spans="3:33" ht="18.75">
      <c r="C36" s="237" t="s">
        <v>1155</v>
      </c>
      <c r="D36" s="194"/>
      <c r="E36" s="194"/>
      <c r="F36" s="248"/>
      <c r="G36" s="194"/>
      <c r="H36" s="194"/>
      <c r="I36" s="194"/>
      <c r="J36" s="197"/>
      <c r="K36" s="248"/>
      <c r="L36" s="599" t="s">
        <v>1767</v>
      </c>
      <c r="M36" s="601">
        <v>59</v>
      </c>
      <c r="N36" s="248"/>
      <c r="O36" s="248"/>
      <c r="U36" s="209"/>
      <c r="V36" s="229" t="s">
        <v>450</v>
      </c>
      <c r="W36" s="210" t="str">
        <f t="shared" si="0"/>
        <v>蘭越町</v>
      </c>
      <c r="X36" s="211">
        <v>54</v>
      </c>
      <c r="Y36" s="214">
        <v>254</v>
      </c>
      <c r="AA36" s="215"/>
      <c r="AB36" s="593"/>
      <c r="AC36" s="198" t="s">
        <v>1712</v>
      </c>
      <c r="AD36" s="198">
        <v>28</v>
      </c>
      <c r="AG36" s="239"/>
    </row>
    <row r="37" spans="3:33" ht="18.75">
      <c r="C37" s="237" t="s">
        <v>1156</v>
      </c>
      <c r="D37" s="194"/>
      <c r="E37" s="194"/>
      <c r="F37" s="248"/>
      <c r="G37" s="194"/>
      <c r="H37" s="194"/>
      <c r="I37" s="194"/>
      <c r="J37" s="197"/>
      <c r="K37" s="248"/>
      <c r="L37" s="599" t="s">
        <v>1765</v>
      </c>
      <c r="M37" s="601">
        <v>60</v>
      </c>
      <c r="N37" s="248"/>
      <c r="O37" s="248"/>
      <c r="U37" s="209"/>
      <c r="V37" s="229" t="s">
        <v>451</v>
      </c>
      <c r="W37" s="210" t="str">
        <f t="shared" si="0"/>
        <v>ニセコ</v>
      </c>
      <c r="X37" s="211">
        <v>54</v>
      </c>
      <c r="Y37" s="214">
        <v>255</v>
      </c>
      <c r="AA37" s="215"/>
      <c r="AB37" s="593" t="s">
        <v>1725</v>
      </c>
      <c r="AC37" s="198" t="s">
        <v>1694</v>
      </c>
      <c r="AD37" s="198">
        <v>1</v>
      </c>
      <c r="AG37" s="215"/>
    </row>
    <row r="38" spans="3:33" ht="18.75">
      <c r="C38" s="237" t="s">
        <v>1157</v>
      </c>
      <c r="D38" s="194"/>
      <c r="E38" s="194"/>
      <c r="F38" s="248"/>
      <c r="G38" s="194"/>
      <c r="H38" s="194"/>
      <c r="I38" s="194"/>
      <c r="J38" s="197"/>
      <c r="K38" s="248"/>
      <c r="L38" s="599" t="s">
        <v>1778</v>
      </c>
      <c r="M38" s="601">
        <v>61</v>
      </c>
      <c r="N38" s="248"/>
      <c r="O38" s="248"/>
      <c r="U38" s="209"/>
      <c r="V38" s="229" t="s">
        <v>452</v>
      </c>
      <c r="W38" s="210" t="str">
        <f t="shared" si="0"/>
        <v>真狩村</v>
      </c>
      <c r="X38" s="211">
        <v>54</v>
      </c>
      <c r="Y38" s="214">
        <v>256</v>
      </c>
      <c r="AA38" s="215"/>
      <c r="AB38" s="593"/>
      <c r="AC38" s="198" t="s">
        <v>1695</v>
      </c>
      <c r="AD38" s="198">
        <v>5</v>
      </c>
      <c r="AG38" s="215"/>
    </row>
    <row r="39" spans="3:33" ht="18.75">
      <c r="C39" s="237" t="s">
        <v>1158</v>
      </c>
      <c r="D39" s="194"/>
      <c r="E39" s="194"/>
      <c r="F39" s="248"/>
      <c r="G39" s="194"/>
      <c r="H39" s="248"/>
      <c r="I39" s="194"/>
      <c r="J39" s="194"/>
      <c r="K39" s="197"/>
      <c r="L39" s="599" t="s">
        <v>1759</v>
      </c>
      <c r="M39" s="601">
        <v>62</v>
      </c>
      <c r="N39" s="248"/>
      <c r="O39" s="248"/>
      <c r="U39" s="209"/>
      <c r="V39" s="229" t="s">
        <v>453</v>
      </c>
      <c r="W39" s="210" t="str">
        <f t="shared" si="0"/>
        <v>留寿都</v>
      </c>
      <c r="X39" s="211">
        <v>54</v>
      </c>
      <c r="Y39" s="214">
        <v>257</v>
      </c>
      <c r="AA39" s="215"/>
      <c r="AB39" s="593"/>
      <c r="AC39" s="198" t="s">
        <v>1696</v>
      </c>
      <c r="AD39" s="198">
        <v>6</v>
      </c>
      <c r="AG39" s="215"/>
    </row>
    <row r="40" spans="3:33" ht="18.75">
      <c r="C40" s="198" t="s">
        <v>1159</v>
      </c>
      <c r="L40" s="599" t="s">
        <v>1761</v>
      </c>
      <c r="M40" s="601">
        <v>63</v>
      </c>
      <c r="N40" s="248"/>
      <c r="O40" s="248"/>
      <c r="U40" s="209"/>
      <c r="V40" s="229" t="s">
        <v>454</v>
      </c>
      <c r="W40" s="210" t="str">
        <f t="shared" si="0"/>
        <v>喜茂別</v>
      </c>
      <c r="X40" s="211">
        <v>54</v>
      </c>
      <c r="Y40" s="214">
        <v>258</v>
      </c>
      <c r="AA40" s="215"/>
      <c r="AB40" s="593"/>
      <c r="AC40" s="198" t="s">
        <v>1697</v>
      </c>
      <c r="AD40" s="596">
        <v>14</v>
      </c>
      <c r="AG40" s="215"/>
    </row>
    <row r="41" spans="3:33" ht="18.75">
      <c r="L41" s="599" t="s">
        <v>1833</v>
      </c>
      <c r="M41" s="601">
        <v>64</v>
      </c>
      <c r="N41" s="248"/>
      <c r="O41" s="248"/>
      <c r="U41" s="209"/>
      <c r="V41" s="229" t="s">
        <v>455</v>
      </c>
      <c r="W41" s="210" t="str">
        <f t="shared" si="0"/>
        <v>京極町</v>
      </c>
      <c r="X41" s="211">
        <v>54</v>
      </c>
      <c r="Y41" s="214">
        <v>259</v>
      </c>
      <c r="AA41" s="215"/>
      <c r="AB41" s="593"/>
      <c r="AC41" s="198" t="s">
        <v>1698</v>
      </c>
      <c r="AD41" s="596">
        <v>26</v>
      </c>
      <c r="AG41" s="215"/>
    </row>
    <row r="42" spans="3:33">
      <c r="N42" s="250"/>
      <c r="O42" s="250"/>
      <c r="U42" s="209"/>
      <c r="V42" s="229" t="s">
        <v>456</v>
      </c>
      <c r="W42" s="210" t="str">
        <f t="shared" si="0"/>
        <v>倶知安</v>
      </c>
      <c r="X42" s="211">
        <v>54</v>
      </c>
      <c r="Y42" s="214">
        <v>260</v>
      </c>
      <c r="AA42" s="215"/>
      <c r="AB42" s="593"/>
      <c r="AC42" s="198" t="s">
        <v>1699</v>
      </c>
      <c r="AD42" s="596">
        <v>29</v>
      </c>
      <c r="AG42" s="215"/>
    </row>
    <row r="43" spans="3:33">
      <c r="N43" s="248"/>
      <c r="O43" s="248"/>
      <c r="U43" s="209"/>
      <c r="V43" s="229" t="s">
        <v>457</v>
      </c>
      <c r="W43" s="210" t="str">
        <f t="shared" si="0"/>
        <v>共和町</v>
      </c>
      <c r="X43" s="211">
        <v>54</v>
      </c>
      <c r="Y43" s="214">
        <v>261</v>
      </c>
      <c r="AA43" s="215"/>
      <c r="AB43" s="593" t="s">
        <v>1726</v>
      </c>
      <c r="AC43" s="198" t="s">
        <v>1694</v>
      </c>
      <c r="AD43" s="198">
        <v>1</v>
      </c>
      <c r="AG43" s="215"/>
    </row>
    <row r="44" spans="3:33">
      <c r="U44" s="209"/>
      <c r="V44" s="229" t="s">
        <v>458</v>
      </c>
      <c r="W44" s="210" t="str">
        <f t="shared" si="0"/>
        <v>岩内町</v>
      </c>
      <c r="X44" s="211">
        <v>54</v>
      </c>
      <c r="Y44" s="214">
        <v>262</v>
      </c>
      <c r="AA44" s="215"/>
      <c r="AB44" s="593"/>
      <c r="AC44" s="198" t="s">
        <v>1695</v>
      </c>
      <c r="AD44" s="198">
        <v>5</v>
      </c>
      <c r="AG44" s="215"/>
    </row>
    <row r="45" spans="3:33">
      <c r="U45" s="209"/>
      <c r="V45" s="229" t="s">
        <v>459</v>
      </c>
      <c r="W45" s="210" t="str">
        <f t="shared" si="0"/>
        <v>泊村</v>
      </c>
      <c r="X45" s="211">
        <v>54</v>
      </c>
      <c r="Y45" s="214">
        <v>263</v>
      </c>
      <c r="AA45" s="215"/>
      <c r="AB45" s="593"/>
      <c r="AC45" s="198" t="s">
        <v>1696</v>
      </c>
      <c r="AD45" s="198">
        <v>6</v>
      </c>
      <c r="AG45" s="215"/>
    </row>
    <row r="46" spans="3:33">
      <c r="U46" s="209"/>
      <c r="V46" s="229" t="s">
        <v>460</v>
      </c>
      <c r="W46" s="210" t="str">
        <f t="shared" si="0"/>
        <v>神恵内</v>
      </c>
      <c r="X46" s="211">
        <v>54</v>
      </c>
      <c r="Y46" s="214">
        <v>264</v>
      </c>
      <c r="AB46" s="198"/>
      <c r="AC46" s="198" t="s">
        <v>1697</v>
      </c>
      <c r="AD46" s="596">
        <v>14</v>
      </c>
    </row>
    <row r="47" spans="3:33">
      <c r="U47" s="209"/>
      <c r="V47" s="229" t="s">
        <v>461</v>
      </c>
      <c r="W47" s="210" t="str">
        <f t="shared" si="0"/>
        <v>積丹町</v>
      </c>
      <c r="X47" s="211">
        <v>54</v>
      </c>
      <c r="Y47" s="214">
        <v>265</v>
      </c>
      <c r="AB47" s="198"/>
      <c r="AC47" s="198" t="s">
        <v>1698</v>
      </c>
      <c r="AD47" s="596">
        <v>26</v>
      </c>
    </row>
    <row r="48" spans="3:33">
      <c r="U48" s="209"/>
      <c r="V48" s="229" t="s">
        <v>462</v>
      </c>
      <c r="W48" s="210" t="str">
        <f t="shared" si="0"/>
        <v>古平町</v>
      </c>
      <c r="X48" s="211">
        <v>54</v>
      </c>
      <c r="Y48" s="214">
        <v>266</v>
      </c>
      <c r="AB48" s="198"/>
      <c r="AC48" s="198" t="s">
        <v>1699</v>
      </c>
      <c r="AD48" s="596">
        <v>29</v>
      </c>
    </row>
    <row r="49" spans="21:30">
      <c r="U49" s="209"/>
      <c r="V49" s="229" t="s">
        <v>463</v>
      </c>
      <c r="W49" s="210" t="str">
        <f t="shared" si="0"/>
        <v>仁木町</v>
      </c>
      <c r="X49" s="211">
        <v>54</v>
      </c>
      <c r="Y49" s="214">
        <v>267</v>
      </c>
      <c r="AB49" s="198" t="s">
        <v>1727</v>
      </c>
      <c r="AC49" s="198" t="s">
        <v>1694</v>
      </c>
      <c r="AD49" s="198">
        <v>1</v>
      </c>
    </row>
    <row r="50" spans="21:30">
      <c r="U50" s="209"/>
      <c r="V50" s="229" t="s">
        <v>464</v>
      </c>
      <c r="W50" s="210" t="str">
        <f t="shared" si="0"/>
        <v>余市町</v>
      </c>
      <c r="X50" s="211">
        <v>54</v>
      </c>
      <c r="Y50" s="214">
        <v>268</v>
      </c>
      <c r="AB50" s="198"/>
      <c r="AC50" s="198" t="s">
        <v>1695</v>
      </c>
      <c r="AD50" s="198">
        <v>5</v>
      </c>
    </row>
    <row r="51" spans="21:30">
      <c r="U51" s="244"/>
      <c r="V51" s="229" t="s">
        <v>465</v>
      </c>
      <c r="W51" s="210" t="str">
        <f t="shared" si="0"/>
        <v>赤井川</v>
      </c>
      <c r="X51" s="211">
        <v>54</v>
      </c>
      <c r="Y51" s="214">
        <v>269</v>
      </c>
      <c r="AB51" s="198"/>
      <c r="AC51" s="198" t="s">
        <v>1696</v>
      </c>
      <c r="AD51" s="198">
        <v>6</v>
      </c>
    </row>
    <row r="52" spans="21:30">
      <c r="U52" s="209" t="s">
        <v>115</v>
      </c>
      <c r="V52" s="213" t="s">
        <v>2541</v>
      </c>
      <c r="W52" s="210" t="str">
        <f t="shared" si="0"/>
        <v>夕張市</v>
      </c>
      <c r="X52" s="225">
        <v>55</v>
      </c>
      <c r="Y52" s="214" t="s">
        <v>467</v>
      </c>
      <c r="AB52" s="198"/>
      <c r="AC52" s="198" t="s">
        <v>1697</v>
      </c>
      <c r="AD52" s="596">
        <v>14</v>
      </c>
    </row>
    <row r="53" spans="21:30">
      <c r="U53" s="209"/>
      <c r="V53" s="213" t="s">
        <v>468</v>
      </c>
      <c r="W53" s="210" t="str">
        <f t="shared" si="0"/>
        <v>岩見沢</v>
      </c>
      <c r="X53" s="225">
        <v>55</v>
      </c>
      <c r="Y53" s="214" t="s">
        <v>469</v>
      </c>
      <c r="AB53" s="198"/>
      <c r="AC53" s="198" t="s">
        <v>1698</v>
      </c>
      <c r="AD53" s="596">
        <v>26</v>
      </c>
    </row>
    <row r="54" spans="21:30">
      <c r="U54" s="209"/>
      <c r="V54" s="213" t="s">
        <v>2543</v>
      </c>
      <c r="W54" s="210" t="str">
        <f t="shared" si="0"/>
        <v>美唄市</v>
      </c>
      <c r="X54" s="225">
        <v>55</v>
      </c>
      <c r="Y54" s="214" t="s">
        <v>471</v>
      </c>
      <c r="AB54" s="198"/>
      <c r="AC54" s="198" t="s">
        <v>1699</v>
      </c>
      <c r="AD54" s="596">
        <v>29</v>
      </c>
    </row>
    <row r="55" spans="21:30">
      <c r="U55" s="209"/>
      <c r="V55" s="213" t="s">
        <v>2542</v>
      </c>
      <c r="W55" s="210" t="str">
        <f t="shared" si="0"/>
        <v>芦別市</v>
      </c>
      <c r="X55" s="225">
        <v>55</v>
      </c>
      <c r="Y55" s="214" t="s">
        <v>473</v>
      </c>
      <c r="AB55" s="198" t="s">
        <v>1728</v>
      </c>
      <c r="AC55" s="198" t="s">
        <v>1729</v>
      </c>
      <c r="AD55" s="596">
        <v>17</v>
      </c>
    </row>
    <row r="56" spans="21:30">
      <c r="U56" s="209"/>
      <c r="V56" s="213" t="s">
        <v>2544</v>
      </c>
      <c r="W56" s="210" t="str">
        <f t="shared" si="0"/>
        <v>赤平市</v>
      </c>
      <c r="X56" s="225">
        <v>55</v>
      </c>
      <c r="Y56" s="214" t="s">
        <v>475</v>
      </c>
      <c r="AB56" s="198" t="s">
        <v>1731</v>
      </c>
      <c r="AC56" s="198" t="s">
        <v>1730</v>
      </c>
      <c r="AD56" s="596">
        <v>5</v>
      </c>
    </row>
    <row r="57" spans="21:30">
      <c r="U57" s="209"/>
      <c r="V57" s="213" t="s">
        <v>476</v>
      </c>
      <c r="W57" s="210" t="str">
        <f t="shared" si="0"/>
        <v>三笠市</v>
      </c>
      <c r="X57" s="225">
        <v>55</v>
      </c>
      <c r="Y57" s="214" t="s">
        <v>477</v>
      </c>
      <c r="AB57" s="198" t="s">
        <v>1732</v>
      </c>
      <c r="AC57" s="198" t="s">
        <v>1733</v>
      </c>
      <c r="AD57" s="596">
        <v>23</v>
      </c>
    </row>
    <row r="58" spans="21:30">
      <c r="U58" s="209"/>
      <c r="V58" s="213" t="s">
        <v>2545</v>
      </c>
      <c r="W58" s="210" t="str">
        <f t="shared" si="0"/>
        <v>滝川市</v>
      </c>
      <c r="X58" s="225">
        <v>55</v>
      </c>
      <c r="Y58" s="214" t="s">
        <v>479</v>
      </c>
      <c r="AB58" s="198" t="s">
        <v>1734</v>
      </c>
      <c r="AC58" s="198" t="s">
        <v>1735</v>
      </c>
      <c r="AD58" s="596">
        <v>20</v>
      </c>
    </row>
    <row r="59" spans="21:30">
      <c r="U59" s="209"/>
      <c r="V59" s="213" t="s">
        <v>480</v>
      </c>
      <c r="W59" s="210" t="str">
        <f t="shared" si="0"/>
        <v>砂川市</v>
      </c>
      <c r="X59" s="225">
        <v>55</v>
      </c>
      <c r="Y59" s="214" t="s">
        <v>481</v>
      </c>
      <c r="AB59" s="198"/>
      <c r="AC59" s="198" t="s">
        <v>1736</v>
      </c>
      <c r="AD59" s="596">
        <v>11</v>
      </c>
    </row>
    <row r="60" spans="21:30">
      <c r="U60" s="209"/>
      <c r="V60" s="213" t="s">
        <v>482</v>
      </c>
      <c r="W60" s="210" t="str">
        <f t="shared" si="0"/>
        <v>歌志内</v>
      </c>
      <c r="X60" s="225">
        <v>55</v>
      </c>
      <c r="Y60" s="214" t="s">
        <v>483</v>
      </c>
    </row>
    <row r="61" spans="21:30">
      <c r="U61" s="209"/>
      <c r="V61" s="213" t="s">
        <v>484</v>
      </c>
      <c r="W61" s="210" t="str">
        <f t="shared" si="0"/>
        <v>深川市</v>
      </c>
      <c r="X61" s="225">
        <v>55</v>
      </c>
      <c r="Y61" s="214" t="s">
        <v>485</v>
      </c>
    </row>
    <row r="62" spans="21:30">
      <c r="U62" s="209"/>
      <c r="V62" s="229" t="s">
        <v>486</v>
      </c>
      <c r="W62" s="210" t="str">
        <f t="shared" si="0"/>
        <v>南幌町</v>
      </c>
      <c r="X62" s="225">
        <v>55</v>
      </c>
      <c r="Y62" s="214">
        <v>303</v>
      </c>
      <c r="AB62" s="198" t="s">
        <v>1737</v>
      </c>
      <c r="AC62" s="198" t="s">
        <v>1738</v>
      </c>
    </row>
    <row r="63" spans="21:30">
      <c r="U63" s="209"/>
      <c r="V63" s="229" t="s">
        <v>487</v>
      </c>
      <c r="W63" s="210" t="str">
        <f t="shared" si="0"/>
        <v>奈井江</v>
      </c>
      <c r="X63" s="225">
        <v>55</v>
      </c>
      <c r="Y63" s="214">
        <v>304</v>
      </c>
      <c r="AB63" s="198" t="s">
        <v>1739</v>
      </c>
      <c r="AC63" s="198"/>
    </row>
    <row r="64" spans="21:30">
      <c r="U64" s="209"/>
      <c r="V64" s="229" t="s">
        <v>488</v>
      </c>
      <c r="W64" s="210" t="str">
        <f t="shared" si="0"/>
        <v>上砂川</v>
      </c>
      <c r="X64" s="225">
        <v>55</v>
      </c>
      <c r="Y64" s="214">
        <v>305</v>
      </c>
      <c r="AB64" s="198" t="s">
        <v>1740</v>
      </c>
      <c r="AC64" s="198"/>
    </row>
    <row r="65" spans="21:29">
      <c r="U65" s="209"/>
      <c r="V65" s="229" t="s">
        <v>489</v>
      </c>
      <c r="W65" s="210" t="str">
        <f t="shared" si="0"/>
        <v>由仁町</v>
      </c>
      <c r="X65" s="225">
        <v>55</v>
      </c>
      <c r="Y65" s="214">
        <v>307</v>
      </c>
      <c r="AB65" s="198" t="s">
        <v>1741</v>
      </c>
      <c r="AC65" s="198" t="s">
        <v>1742</v>
      </c>
    </row>
    <row r="66" spans="21:29">
      <c r="U66" s="209"/>
      <c r="V66" s="229" t="s">
        <v>490</v>
      </c>
      <c r="W66" s="210" t="str">
        <f t="shared" si="0"/>
        <v>長沼町</v>
      </c>
      <c r="X66" s="225">
        <v>55</v>
      </c>
      <c r="Y66" s="214">
        <v>308</v>
      </c>
      <c r="AB66" s="198" t="s">
        <v>1743</v>
      </c>
      <c r="AC66" s="198"/>
    </row>
    <row r="67" spans="21:29">
      <c r="U67" s="209"/>
      <c r="V67" s="229" t="s">
        <v>491</v>
      </c>
      <c r="W67" s="210" t="str">
        <f t="shared" si="0"/>
        <v>栗山町</v>
      </c>
      <c r="X67" s="225">
        <v>55</v>
      </c>
      <c r="Y67" s="214">
        <v>309</v>
      </c>
      <c r="AB67" s="198" t="s">
        <v>1744</v>
      </c>
      <c r="AC67" s="198"/>
    </row>
    <row r="68" spans="21:29">
      <c r="U68" s="209"/>
      <c r="V68" s="229" t="s">
        <v>492</v>
      </c>
      <c r="W68" s="210" t="str">
        <f t="shared" si="0"/>
        <v>月形町</v>
      </c>
      <c r="X68" s="225">
        <v>55</v>
      </c>
      <c r="Y68" s="214">
        <v>310</v>
      </c>
      <c r="AB68" s="198" t="s">
        <v>1745</v>
      </c>
      <c r="AC68" s="198"/>
    </row>
    <row r="69" spans="21:29">
      <c r="U69" s="209"/>
      <c r="V69" s="229" t="s">
        <v>493</v>
      </c>
      <c r="W69" s="210" t="str">
        <f t="shared" si="0"/>
        <v>浦臼町</v>
      </c>
      <c r="X69" s="225">
        <v>55</v>
      </c>
      <c r="Y69" s="214">
        <v>311</v>
      </c>
    </row>
    <row r="70" spans="21:29">
      <c r="U70" s="209"/>
      <c r="V70" s="229" t="s">
        <v>494</v>
      </c>
      <c r="W70" s="210" t="str">
        <f t="shared" ref="W70:W133" si="1">LEFT(V70,3)</f>
        <v>新十津</v>
      </c>
      <c r="X70" s="225">
        <v>55</v>
      </c>
      <c r="Y70" s="214">
        <v>312</v>
      </c>
    </row>
    <row r="71" spans="21:29">
      <c r="U71" s="209"/>
      <c r="V71" s="229" t="s">
        <v>495</v>
      </c>
      <c r="W71" s="210" t="str">
        <f t="shared" si="1"/>
        <v>妹背牛</v>
      </c>
      <c r="X71" s="225">
        <v>55</v>
      </c>
      <c r="Y71" s="214">
        <v>313</v>
      </c>
    </row>
    <row r="72" spans="21:29">
      <c r="U72" s="209"/>
      <c r="V72" s="229" t="s">
        <v>496</v>
      </c>
      <c r="W72" s="210" t="str">
        <f t="shared" si="1"/>
        <v>秩父別</v>
      </c>
      <c r="X72" s="225">
        <v>55</v>
      </c>
      <c r="Y72" s="214">
        <v>314</v>
      </c>
    </row>
    <row r="73" spans="21:29">
      <c r="U73" s="209"/>
      <c r="V73" s="229" t="s">
        <v>497</v>
      </c>
      <c r="W73" s="210" t="str">
        <f t="shared" si="1"/>
        <v>雨竜町</v>
      </c>
      <c r="X73" s="225">
        <v>55</v>
      </c>
      <c r="Y73" s="214">
        <v>316</v>
      </c>
    </row>
    <row r="74" spans="21:29">
      <c r="U74" s="209"/>
      <c r="V74" s="229" t="s">
        <v>498</v>
      </c>
      <c r="W74" s="210" t="str">
        <f t="shared" si="1"/>
        <v>北竜町</v>
      </c>
      <c r="X74" s="225">
        <v>55</v>
      </c>
      <c r="Y74" s="214">
        <v>317</v>
      </c>
    </row>
    <row r="75" spans="21:29">
      <c r="U75" s="209"/>
      <c r="V75" s="229" t="s">
        <v>499</v>
      </c>
      <c r="W75" s="210" t="str">
        <f t="shared" si="1"/>
        <v>沼田町</v>
      </c>
      <c r="X75" s="225">
        <v>55</v>
      </c>
      <c r="Y75" s="214">
        <v>318</v>
      </c>
    </row>
    <row r="76" spans="21:29">
      <c r="U76" s="232" t="s">
        <v>116</v>
      </c>
      <c r="V76" s="213" t="s">
        <v>500</v>
      </c>
      <c r="W76" s="210" t="str">
        <f t="shared" si="1"/>
        <v>旭川市</v>
      </c>
      <c r="X76" s="225">
        <v>56</v>
      </c>
      <c r="Y76" s="214" t="s">
        <v>501</v>
      </c>
    </row>
    <row r="77" spans="21:29">
      <c r="U77" s="209"/>
      <c r="V77" s="213" t="s">
        <v>502</v>
      </c>
      <c r="W77" s="210" t="str">
        <f t="shared" si="1"/>
        <v>士別市</v>
      </c>
      <c r="X77" s="225">
        <v>56</v>
      </c>
      <c r="Y77" s="214" t="s">
        <v>503</v>
      </c>
    </row>
    <row r="78" spans="21:29">
      <c r="U78" s="209"/>
      <c r="V78" s="213" t="s">
        <v>504</v>
      </c>
      <c r="W78" s="210" t="str">
        <f t="shared" si="1"/>
        <v>名寄市</v>
      </c>
      <c r="X78" s="225">
        <v>56</v>
      </c>
      <c r="Y78" s="214" t="s">
        <v>505</v>
      </c>
    </row>
    <row r="79" spans="21:29">
      <c r="U79" s="209"/>
      <c r="V79" s="213" t="s">
        <v>506</v>
      </c>
      <c r="W79" s="210" t="str">
        <f t="shared" si="1"/>
        <v>富良野</v>
      </c>
      <c r="X79" s="225">
        <v>56</v>
      </c>
      <c r="Y79" s="214" t="s">
        <v>507</v>
      </c>
    </row>
    <row r="80" spans="21:29">
      <c r="U80" s="209"/>
      <c r="V80" s="229" t="s">
        <v>508</v>
      </c>
      <c r="W80" s="210" t="str">
        <f t="shared" si="1"/>
        <v>鷹栖町</v>
      </c>
      <c r="X80" s="225">
        <v>56</v>
      </c>
      <c r="Y80" s="214">
        <v>352</v>
      </c>
    </row>
    <row r="81" spans="21:25">
      <c r="U81" s="209"/>
      <c r="V81" s="229" t="s">
        <v>509</v>
      </c>
      <c r="W81" s="210" t="str">
        <f t="shared" si="1"/>
        <v>東神楽</v>
      </c>
      <c r="X81" s="225">
        <v>56</v>
      </c>
      <c r="Y81" s="214">
        <v>354</v>
      </c>
    </row>
    <row r="82" spans="21:25">
      <c r="U82" s="209"/>
      <c r="V82" s="229" t="s">
        <v>510</v>
      </c>
      <c r="W82" s="210" t="str">
        <f t="shared" si="1"/>
        <v>当麻町</v>
      </c>
      <c r="X82" s="225">
        <v>56</v>
      </c>
      <c r="Y82" s="214">
        <v>355</v>
      </c>
    </row>
    <row r="83" spans="21:25">
      <c r="U83" s="209"/>
      <c r="V83" s="229" t="s">
        <v>511</v>
      </c>
      <c r="W83" s="210" t="str">
        <f t="shared" si="1"/>
        <v>比布町</v>
      </c>
      <c r="X83" s="225">
        <v>56</v>
      </c>
      <c r="Y83" s="214">
        <v>356</v>
      </c>
    </row>
    <row r="84" spans="21:25">
      <c r="U84" s="209"/>
      <c r="V84" s="229" t="s">
        <v>512</v>
      </c>
      <c r="W84" s="210" t="str">
        <f t="shared" si="1"/>
        <v>愛別町</v>
      </c>
      <c r="X84" s="225">
        <v>56</v>
      </c>
      <c r="Y84" s="214">
        <v>357</v>
      </c>
    </row>
    <row r="85" spans="21:25">
      <c r="U85" s="209"/>
      <c r="V85" s="229" t="s">
        <v>513</v>
      </c>
      <c r="W85" s="210" t="str">
        <f t="shared" si="1"/>
        <v>上川町</v>
      </c>
      <c r="X85" s="225">
        <v>56</v>
      </c>
      <c r="Y85" s="214">
        <v>358</v>
      </c>
    </row>
    <row r="86" spans="21:25">
      <c r="U86" s="209"/>
      <c r="V86" s="229" t="s">
        <v>514</v>
      </c>
      <c r="W86" s="210" t="str">
        <f t="shared" si="1"/>
        <v>東川町</v>
      </c>
      <c r="X86" s="225">
        <v>56</v>
      </c>
      <c r="Y86" s="214">
        <v>359</v>
      </c>
    </row>
    <row r="87" spans="21:25">
      <c r="U87" s="209"/>
      <c r="V87" s="229" t="s">
        <v>515</v>
      </c>
      <c r="W87" s="210" t="str">
        <f t="shared" si="1"/>
        <v>美瑛町</v>
      </c>
      <c r="X87" s="225">
        <v>56</v>
      </c>
      <c r="Y87" s="214">
        <v>360</v>
      </c>
    </row>
    <row r="88" spans="21:25">
      <c r="U88" s="209"/>
      <c r="V88" s="229" t="s">
        <v>516</v>
      </c>
      <c r="W88" s="210" t="str">
        <f t="shared" si="1"/>
        <v>上富良</v>
      </c>
      <c r="X88" s="225">
        <v>56</v>
      </c>
      <c r="Y88" s="214">
        <v>361</v>
      </c>
    </row>
    <row r="89" spans="21:25">
      <c r="U89" s="209"/>
      <c r="V89" s="229" t="s">
        <v>517</v>
      </c>
      <c r="W89" s="210" t="str">
        <f t="shared" si="1"/>
        <v>中富良</v>
      </c>
      <c r="X89" s="225">
        <v>56</v>
      </c>
      <c r="Y89" s="214">
        <v>362</v>
      </c>
    </row>
    <row r="90" spans="21:25">
      <c r="U90" s="209"/>
      <c r="V90" s="229" t="s">
        <v>518</v>
      </c>
      <c r="W90" s="210" t="str">
        <f t="shared" si="1"/>
        <v>南富良</v>
      </c>
      <c r="X90" s="225">
        <v>56</v>
      </c>
      <c r="Y90" s="214">
        <v>363</v>
      </c>
    </row>
    <row r="91" spans="21:25">
      <c r="U91" s="209"/>
      <c r="V91" s="229" t="s">
        <v>519</v>
      </c>
      <c r="W91" s="210" t="str">
        <f t="shared" si="1"/>
        <v>占冠村</v>
      </c>
      <c r="X91" s="225">
        <v>56</v>
      </c>
      <c r="Y91" s="214">
        <v>365</v>
      </c>
    </row>
    <row r="92" spans="21:25">
      <c r="U92" s="209"/>
      <c r="V92" s="229" t="s">
        <v>520</v>
      </c>
      <c r="W92" s="210" t="str">
        <f t="shared" si="1"/>
        <v>和寒町</v>
      </c>
      <c r="X92" s="225">
        <v>56</v>
      </c>
      <c r="Y92" s="214">
        <v>366</v>
      </c>
    </row>
    <row r="93" spans="21:25">
      <c r="U93" s="209"/>
      <c r="V93" s="229" t="s">
        <v>521</v>
      </c>
      <c r="W93" s="210" t="str">
        <f t="shared" si="1"/>
        <v>剣淵町</v>
      </c>
      <c r="X93" s="225">
        <v>56</v>
      </c>
      <c r="Y93" s="214">
        <v>367</v>
      </c>
    </row>
    <row r="94" spans="21:25">
      <c r="U94" s="209"/>
      <c r="V94" s="229" t="s">
        <v>522</v>
      </c>
      <c r="W94" s="210" t="str">
        <f t="shared" si="1"/>
        <v>下川町</v>
      </c>
      <c r="X94" s="225">
        <v>56</v>
      </c>
      <c r="Y94" s="214">
        <v>370</v>
      </c>
    </row>
    <row r="95" spans="21:25">
      <c r="U95" s="209"/>
      <c r="V95" s="229" t="s">
        <v>523</v>
      </c>
      <c r="W95" s="210" t="str">
        <f t="shared" si="1"/>
        <v>美深町</v>
      </c>
      <c r="X95" s="225">
        <v>56</v>
      </c>
      <c r="Y95" s="214">
        <v>371</v>
      </c>
    </row>
    <row r="96" spans="21:25">
      <c r="U96" s="209"/>
      <c r="V96" s="229" t="s">
        <v>524</v>
      </c>
      <c r="W96" s="210" t="str">
        <f t="shared" si="1"/>
        <v>音威子</v>
      </c>
      <c r="X96" s="225">
        <v>56</v>
      </c>
      <c r="Y96" s="214">
        <v>372</v>
      </c>
    </row>
    <row r="97" spans="21:25">
      <c r="U97" s="209"/>
      <c r="V97" s="229" t="s">
        <v>525</v>
      </c>
      <c r="W97" s="210" t="str">
        <f t="shared" si="1"/>
        <v>中川町</v>
      </c>
      <c r="X97" s="225">
        <v>56</v>
      </c>
      <c r="Y97" s="214">
        <v>373</v>
      </c>
    </row>
    <row r="98" spans="21:25">
      <c r="U98" s="244"/>
      <c r="V98" s="229" t="s">
        <v>526</v>
      </c>
      <c r="W98" s="210" t="str">
        <f t="shared" si="1"/>
        <v>幌加内</v>
      </c>
      <c r="X98" s="225">
        <v>56</v>
      </c>
      <c r="Y98" s="251">
        <v>374</v>
      </c>
    </row>
    <row r="99" spans="21:25">
      <c r="U99" s="209" t="s">
        <v>117</v>
      </c>
      <c r="V99" s="213" t="s">
        <v>527</v>
      </c>
      <c r="W99" s="210" t="str">
        <f t="shared" si="1"/>
        <v>留萌市</v>
      </c>
      <c r="X99" s="225">
        <v>57</v>
      </c>
      <c r="Y99" s="214" t="s">
        <v>528</v>
      </c>
    </row>
    <row r="100" spans="21:25">
      <c r="U100" s="209"/>
      <c r="V100" s="229" t="s">
        <v>529</v>
      </c>
      <c r="W100" s="210" t="str">
        <f t="shared" si="1"/>
        <v>増毛町</v>
      </c>
      <c r="X100" s="225">
        <v>57</v>
      </c>
      <c r="Y100" s="214">
        <v>401</v>
      </c>
    </row>
    <row r="101" spans="21:25">
      <c r="U101" s="209"/>
      <c r="V101" s="229" t="s">
        <v>530</v>
      </c>
      <c r="W101" s="210" t="str">
        <f t="shared" si="1"/>
        <v>小平町</v>
      </c>
      <c r="X101" s="225">
        <v>57</v>
      </c>
      <c r="Y101" s="214">
        <v>402</v>
      </c>
    </row>
    <row r="102" spans="21:25">
      <c r="U102" s="209"/>
      <c r="V102" s="229" t="s">
        <v>531</v>
      </c>
      <c r="W102" s="210" t="str">
        <f t="shared" si="1"/>
        <v>苫前町</v>
      </c>
      <c r="X102" s="225">
        <v>57</v>
      </c>
      <c r="Y102" s="214">
        <v>403</v>
      </c>
    </row>
    <row r="103" spans="21:25">
      <c r="U103" s="209"/>
      <c r="V103" s="229" t="s">
        <v>532</v>
      </c>
      <c r="W103" s="210" t="str">
        <f t="shared" si="1"/>
        <v>羽幌町</v>
      </c>
      <c r="X103" s="225">
        <v>57</v>
      </c>
      <c r="Y103" s="214">
        <v>404</v>
      </c>
    </row>
    <row r="104" spans="21:25">
      <c r="U104" s="209"/>
      <c r="V104" s="229" t="s">
        <v>533</v>
      </c>
      <c r="W104" s="210" t="str">
        <f t="shared" si="1"/>
        <v>初山別</v>
      </c>
      <c r="X104" s="225">
        <v>57</v>
      </c>
      <c r="Y104" s="214">
        <v>405</v>
      </c>
    </row>
    <row r="105" spans="21:25">
      <c r="U105" s="209"/>
      <c r="V105" s="229" t="s">
        <v>534</v>
      </c>
      <c r="W105" s="210" t="str">
        <f t="shared" si="1"/>
        <v>遠別町</v>
      </c>
      <c r="X105" s="225">
        <v>57</v>
      </c>
      <c r="Y105" s="214">
        <v>406</v>
      </c>
    </row>
    <row r="106" spans="21:25">
      <c r="U106" s="209"/>
      <c r="V106" s="229" t="s">
        <v>535</v>
      </c>
      <c r="W106" s="210" t="str">
        <f t="shared" si="1"/>
        <v>天塩町</v>
      </c>
      <c r="X106" s="225">
        <v>57</v>
      </c>
      <c r="Y106" s="214">
        <v>407</v>
      </c>
    </row>
    <row r="107" spans="21:25">
      <c r="U107" s="232" t="s">
        <v>118</v>
      </c>
      <c r="V107" s="213" t="s">
        <v>536</v>
      </c>
      <c r="W107" s="210" t="str">
        <f t="shared" si="1"/>
        <v>稚内市</v>
      </c>
      <c r="X107" s="225">
        <v>58</v>
      </c>
      <c r="Y107" s="214" t="s">
        <v>537</v>
      </c>
    </row>
    <row r="108" spans="21:25">
      <c r="U108" s="209"/>
      <c r="V108" s="229" t="s">
        <v>538</v>
      </c>
      <c r="W108" s="210" t="str">
        <f t="shared" si="1"/>
        <v>猿払村</v>
      </c>
      <c r="X108" s="225">
        <v>58</v>
      </c>
      <c r="Y108" s="214">
        <v>451</v>
      </c>
    </row>
    <row r="109" spans="21:25">
      <c r="U109" s="209"/>
      <c r="V109" s="229" t="s">
        <v>539</v>
      </c>
      <c r="W109" s="210" t="str">
        <f t="shared" si="1"/>
        <v>浜頓別</v>
      </c>
      <c r="X109" s="225">
        <v>58</v>
      </c>
      <c r="Y109" s="214">
        <v>452</v>
      </c>
    </row>
    <row r="110" spans="21:25">
      <c r="U110" s="209"/>
      <c r="V110" s="229" t="s">
        <v>540</v>
      </c>
      <c r="W110" s="210" t="str">
        <f t="shared" si="1"/>
        <v>中頓別</v>
      </c>
      <c r="X110" s="225">
        <v>58</v>
      </c>
      <c r="Y110" s="214">
        <v>453</v>
      </c>
    </row>
    <row r="111" spans="21:25">
      <c r="U111" s="209"/>
      <c r="V111" s="229" t="s">
        <v>541</v>
      </c>
      <c r="W111" s="210" t="str">
        <f t="shared" si="1"/>
        <v>枝幸町</v>
      </c>
      <c r="X111" s="225">
        <v>58</v>
      </c>
      <c r="Y111" s="214">
        <v>454</v>
      </c>
    </row>
    <row r="112" spans="21:25">
      <c r="U112" s="209"/>
      <c r="V112" s="229" t="s">
        <v>542</v>
      </c>
      <c r="W112" s="210" t="str">
        <f t="shared" si="1"/>
        <v>豊富町</v>
      </c>
      <c r="X112" s="225">
        <v>58</v>
      </c>
      <c r="Y112" s="214">
        <v>456</v>
      </c>
    </row>
    <row r="113" spans="21:25">
      <c r="U113" s="209"/>
      <c r="V113" s="229" t="s">
        <v>543</v>
      </c>
      <c r="W113" s="210" t="str">
        <f t="shared" si="1"/>
        <v>礼文町</v>
      </c>
      <c r="X113" s="225">
        <v>58</v>
      </c>
      <c r="Y113" s="214">
        <v>457</v>
      </c>
    </row>
    <row r="114" spans="21:25">
      <c r="U114" s="209"/>
      <c r="V114" s="229" t="s">
        <v>544</v>
      </c>
      <c r="W114" s="210" t="str">
        <f t="shared" si="1"/>
        <v>利尻町</v>
      </c>
      <c r="X114" s="225">
        <v>58</v>
      </c>
      <c r="Y114" s="214">
        <v>458</v>
      </c>
    </row>
    <row r="115" spans="21:25">
      <c r="U115" s="209"/>
      <c r="V115" s="229" t="s">
        <v>545</v>
      </c>
      <c r="W115" s="210" t="str">
        <f t="shared" si="1"/>
        <v>利尻富</v>
      </c>
      <c r="X115" s="225">
        <v>58</v>
      </c>
      <c r="Y115" s="214">
        <v>459</v>
      </c>
    </row>
    <row r="116" spans="21:25">
      <c r="U116" s="244"/>
      <c r="V116" s="229" t="s">
        <v>546</v>
      </c>
      <c r="W116" s="210" t="str">
        <f t="shared" si="1"/>
        <v>幌延町</v>
      </c>
      <c r="X116" s="225">
        <v>58</v>
      </c>
      <c r="Y116" s="251">
        <v>460</v>
      </c>
    </row>
    <row r="117" spans="21:25">
      <c r="U117" s="209" t="s">
        <v>547</v>
      </c>
      <c r="V117" s="213" t="s">
        <v>548</v>
      </c>
      <c r="W117" s="210" t="str">
        <f t="shared" si="1"/>
        <v>北見市</v>
      </c>
      <c r="X117" s="225">
        <v>59</v>
      </c>
      <c r="Y117" s="214" t="s">
        <v>549</v>
      </c>
    </row>
    <row r="118" spans="21:25">
      <c r="U118" s="209"/>
      <c r="V118" s="213" t="s">
        <v>550</v>
      </c>
      <c r="W118" s="210" t="str">
        <f t="shared" si="1"/>
        <v>網走市</v>
      </c>
      <c r="X118" s="225">
        <v>59</v>
      </c>
      <c r="Y118" s="214" t="s">
        <v>551</v>
      </c>
    </row>
    <row r="119" spans="21:25">
      <c r="U119" s="209"/>
      <c r="V119" s="213" t="s">
        <v>552</v>
      </c>
      <c r="W119" s="210" t="str">
        <f t="shared" si="1"/>
        <v>紋別市</v>
      </c>
      <c r="X119" s="225">
        <v>59</v>
      </c>
      <c r="Y119" s="214" t="s">
        <v>553</v>
      </c>
    </row>
    <row r="120" spans="21:25">
      <c r="U120" s="209"/>
      <c r="V120" s="229" t="s">
        <v>554</v>
      </c>
      <c r="W120" s="210" t="str">
        <f t="shared" si="1"/>
        <v>美幌町</v>
      </c>
      <c r="X120" s="225">
        <v>59</v>
      </c>
      <c r="Y120" s="214">
        <v>503</v>
      </c>
    </row>
    <row r="121" spans="21:25">
      <c r="U121" s="209"/>
      <c r="V121" s="229" t="s">
        <v>555</v>
      </c>
      <c r="W121" s="210" t="str">
        <f t="shared" si="1"/>
        <v>津別町</v>
      </c>
      <c r="X121" s="225">
        <v>59</v>
      </c>
      <c r="Y121" s="214">
        <v>504</v>
      </c>
    </row>
    <row r="122" spans="21:25">
      <c r="U122" s="209"/>
      <c r="V122" s="229" t="s">
        <v>556</v>
      </c>
      <c r="W122" s="210" t="str">
        <f t="shared" si="1"/>
        <v>斜里町</v>
      </c>
      <c r="X122" s="225">
        <v>59</v>
      </c>
      <c r="Y122" s="214">
        <v>505</v>
      </c>
    </row>
    <row r="123" spans="21:25">
      <c r="U123" s="209"/>
      <c r="V123" s="229" t="s">
        <v>557</v>
      </c>
      <c r="W123" s="210" t="str">
        <f t="shared" si="1"/>
        <v>清里町</v>
      </c>
      <c r="X123" s="225">
        <v>59</v>
      </c>
      <c r="Y123" s="214">
        <v>506</v>
      </c>
    </row>
    <row r="124" spans="21:25">
      <c r="U124" s="209"/>
      <c r="V124" s="229" t="s">
        <v>558</v>
      </c>
      <c r="W124" s="210" t="str">
        <f t="shared" si="1"/>
        <v>小清水</v>
      </c>
      <c r="X124" s="225">
        <v>59</v>
      </c>
      <c r="Y124" s="214">
        <v>507</v>
      </c>
    </row>
    <row r="125" spans="21:25">
      <c r="U125" s="209"/>
      <c r="V125" s="229" t="s">
        <v>559</v>
      </c>
      <c r="W125" s="210" t="str">
        <f t="shared" si="1"/>
        <v>訓子府</v>
      </c>
      <c r="X125" s="225">
        <v>59</v>
      </c>
      <c r="Y125" s="214">
        <v>509</v>
      </c>
    </row>
    <row r="126" spans="21:25">
      <c r="U126" s="209"/>
      <c r="V126" s="229" t="s">
        <v>560</v>
      </c>
      <c r="W126" s="210" t="str">
        <f t="shared" si="1"/>
        <v>置戸町</v>
      </c>
      <c r="X126" s="225">
        <v>59</v>
      </c>
      <c r="Y126" s="214">
        <v>510</v>
      </c>
    </row>
    <row r="127" spans="21:25">
      <c r="U127" s="209"/>
      <c r="V127" s="229" t="s">
        <v>561</v>
      </c>
      <c r="W127" s="210" t="str">
        <f t="shared" si="1"/>
        <v>佐呂間</v>
      </c>
      <c r="X127" s="225">
        <v>59</v>
      </c>
      <c r="Y127" s="214">
        <v>512</v>
      </c>
    </row>
    <row r="128" spans="21:25">
      <c r="U128" s="209"/>
      <c r="V128" s="229" t="s">
        <v>562</v>
      </c>
      <c r="W128" s="210" t="str">
        <f t="shared" si="1"/>
        <v>遠軽町</v>
      </c>
      <c r="X128" s="225">
        <v>59</v>
      </c>
      <c r="Y128" s="214">
        <v>515</v>
      </c>
    </row>
    <row r="129" spans="21:25">
      <c r="U129" s="209"/>
      <c r="V129" s="229" t="s">
        <v>563</v>
      </c>
      <c r="W129" s="210" t="str">
        <f t="shared" si="1"/>
        <v>湧別町</v>
      </c>
      <c r="X129" s="225">
        <v>59</v>
      </c>
      <c r="Y129" s="214">
        <v>519</v>
      </c>
    </row>
    <row r="130" spans="21:25">
      <c r="U130" s="209"/>
      <c r="V130" s="229" t="s">
        <v>564</v>
      </c>
      <c r="W130" s="210" t="str">
        <f t="shared" si="1"/>
        <v>滝上町</v>
      </c>
      <c r="X130" s="225">
        <v>59</v>
      </c>
      <c r="Y130" s="214">
        <v>520</v>
      </c>
    </row>
    <row r="131" spans="21:25">
      <c r="U131" s="209"/>
      <c r="V131" s="229" t="s">
        <v>565</v>
      </c>
      <c r="W131" s="210" t="str">
        <f t="shared" si="1"/>
        <v>興部町</v>
      </c>
      <c r="X131" s="225">
        <v>59</v>
      </c>
      <c r="Y131" s="214">
        <v>521</v>
      </c>
    </row>
    <row r="132" spans="21:25">
      <c r="U132" s="209"/>
      <c r="V132" s="229" t="s">
        <v>566</v>
      </c>
      <c r="W132" s="210" t="str">
        <f t="shared" si="1"/>
        <v>西興部</v>
      </c>
      <c r="X132" s="225">
        <v>59</v>
      </c>
      <c r="Y132" s="214">
        <v>522</v>
      </c>
    </row>
    <row r="133" spans="21:25">
      <c r="U133" s="209"/>
      <c r="V133" s="229" t="s">
        <v>567</v>
      </c>
      <c r="W133" s="210" t="str">
        <f t="shared" si="1"/>
        <v>雄武町</v>
      </c>
      <c r="X133" s="225">
        <v>59</v>
      </c>
      <c r="Y133" s="214">
        <v>523</v>
      </c>
    </row>
    <row r="134" spans="21:25">
      <c r="U134" s="209"/>
      <c r="V134" s="229" t="s">
        <v>568</v>
      </c>
      <c r="W134" s="210" t="str">
        <f t="shared" ref="W134:W197" si="2">LEFT(V134,3)</f>
        <v>大空町</v>
      </c>
      <c r="X134" s="225">
        <v>59</v>
      </c>
      <c r="Y134" s="251">
        <v>524</v>
      </c>
    </row>
    <row r="135" spans="21:25">
      <c r="U135" s="232" t="s">
        <v>120</v>
      </c>
      <c r="V135" s="213" t="s">
        <v>569</v>
      </c>
      <c r="W135" s="210" t="str">
        <f t="shared" si="2"/>
        <v>室蘭市</v>
      </c>
      <c r="X135" s="225">
        <v>60</v>
      </c>
      <c r="Y135" s="214" t="s">
        <v>570</v>
      </c>
    </row>
    <row r="136" spans="21:25">
      <c r="U136" s="209"/>
      <c r="V136" s="213" t="s">
        <v>571</v>
      </c>
      <c r="W136" s="210" t="str">
        <f t="shared" si="2"/>
        <v>苫小牧</v>
      </c>
      <c r="X136" s="225">
        <v>60</v>
      </c>
      <c r="Y136" s="214" t="s">
        <v>572</v>
      </c>
    </row>
    <row r="137" spans="21:25">
      <c r="U137" s="209"/>
      <c r="V137" s="213" t="s">
        <v>573</v>
      </c>
      <c r="W137" s="210" t="str">
        <f t="shared" si="2"/>
        <v>登別市</v>
      </c>
      <c r="X137" s="225">
        <v>60</v>
      </c>
      <c r="Y137" s="214" t="s">
        <v>574</v>
      </c>
    </row>
    <row r="138" spans="21:25">
      <c r="U138" s="209"/>
      <c r="V138" s="213" t="s">
        <v>575</v>
      </c>
      <c r="W138" s="210" t="str">
        <f t="shared" si="2"/>
        <v>伊達市</v>
      </c>
      <c r="X138" s="225">
        <v>60</v>
      </c>
      <c r="Y138" s="214" t="s">
        <v>576</v>
      </c>
    </row>
    <row r="139" spans="21:25">
      <c r="U139" s="209"/>
      <c r="V139" s="229" t="s">
        <v>577</v>
      </c>
      <c r="W139" s="210" t="str">
        <f t="shared" si="2"/>
        <v>豊浦町</v>
      </c>
      <c r="X139" s="225">
        <v>60</v>
      </c>
      <c r="Y139" s="214">
        <v>551</v>
      </c>
    </row>
    <row r="140" spans="21:25">
      <c r="U140" s="209"/>
      <c r="V140" s="229" t="s">
        <v>578</v>
      </c>
      <c r="W140" s="210" t="str">
        <f t="shared" si="2"/>
        <v>壮瞥町</v>
      </c>
      <c r="X140" s="225">
        <v>60</v>
      </c>
      <c r="Y140" s="214">
        <v>555</v>
      </c>
    </row>
    <row r="141" spans="21:25">
      <c r="U141" s="209"/>
      <c r="V141" s="229" t="s">
        <v>579</v>
      </c>
      <c r="W141" s="210" t="str">
        <f t="shared" si="2"/>
        <v>白老町</v>
      </c>
      <c r="X141" s="225">
        <v>60</v>
      </c>
      <c r="Y141" s="214">
        <v>558</v>
      </c>
    </row>
    <row r="142" spans="21:25">
      <c r="U142" s="209"/>
      <c r="V142" s="229" t="s">
        <v>580</v>
      </c>
      <c r="W142" s="210" t="str">
        <f t="shared" si="2"/>
        <v>厚真町</v>
      </c>
      <c r="X142" s="225">
        <v>60</v>
      </c>
      <c r="Y142" s="214">
        <v>561</v>
      </c>
    </row>
    <row r="143" spans="21:25">
      <c r="U143" s="209"/>
      <c r="V143" s="229" t="s">
        <v>581</v>
      </c>
      <c r="W143" s="210" t="str">
        <f t="shared" si="2"/>
        <v>洞爺湖</v>
      </c>
      <c r="X143" s="225">
        <v>60</v>
      </c>
      <c r="Y143" s="214" t="s">
        <v>582</v>
      </c>
    </row>
    <row r="144" spans="21:25">
      <c r="U144" s="209"/>
      <c r="V144" s="229" t="s">
        <v>583</v>
      </c>
      <c r="W144" s="210" t="str">
        <f t="shared" si="2"/>
        <v>安平町</v>
      </c>
      <c r="X144" s="225">
        <v>60</v>
      </c>
      <c r="Y144" s="214" t="s">
        <v>584</v>
      </c>
    </row>
    <row r="145" spans="21:25">
      <c r="U145" s="244"/>
      <c r="V145" s="229" t="s">
        <v>585</v>
      </c>
      <c r="W145" s="210" t="str">
        <f t="shared" si="2"/>
        <v>むかわ</v>
      </c>
      <c r="X145" s="225">
        <v>60</v>
      </c>
      <c r="Y145" s="214" t="s">
        <v>586</v>
      </c>
    </row>
    <row r="146" spans="21:25">
      <c r="U146" s="209" t="s">
        <v>121</v>
      </c>
      <c r="V146" s="229" t="s">
        <v>587</v>
      </c>
      <c r="W146" s="210" t="str">
        <f t="shared" si="2"/>
        <v>日高町</v>
      </c>
      <c r="X146" s="225">
        <v>61</v>
      </c>
      <c r="Y146" s="214">
        <v>601</v>
      </c>
    </row>
    <row r="147" spans="21:25">
      <c r="U147" s="209"/>
      <c r="V147" s="229" t="s">
        <v>588</v>
      </c>
      <c r="W147" s="210" t="str">
        <f t="shared" si="2"/>
        <v>平取町</v>
      </c>
      <c r="X147" s="225">
        <v>61</v>
      </c>
      <c r="Y147" s="214">
        <v>602</v>
      </c>
    </row>
    <row r="148" spans="21:25">
      <c r="U148" s="209"/>
      <c r="V148" s="229" t="s">
        <v>589</v>
      </c>
      <c r="W148" s="210" t="str">
        <f t="shared" si="2"/>
        <v>新冠町</v>
      </c>
      <c r="X148" s="225">
        <v>61</v>
      </c>
      <c r="Y148" s="214">
        <v>604</v>
      </c>
    </row>
    <row r="149" spans="21:25">
      <c r="U149" s="209"/>
      <c r="V149" s="229" t="s">
        <v>590</v>
      </c>
      <c r="W149" s="210" t="str">
        <f t="shared" si="2"/>
        <v>浦河町</v>
      </c>
      <c r="X149" s="225">
        <v>61</v>
      </c>
      <c r="Y149" s="214">
        <v>607</v>
      </c>
    </row>
    <row r="150" spans="21:25">
      <c r="U150" s="209"/>
      <c r="V150" s="229" t="s">
        <v>591</v>
      </c>
      <c r="W150" s="210" t="str">
        <f t="shared" si="2"/>
        <v>様似町</v>
      </c>
      <c r="X150" s="225">
        <v>61</v>
      </c>
      <c r="Y150" s="214">
        <v>608</v>
      </c>
    </row>
    <row r="151" spans="21:25">
      <c r="U151" s="209"/>
      <c r="V151" s="229" t="s">
        <v>592</v>
      </c>
      <c r="W151" s="210" t="str">
        <f t="shared" si="2"/>
        <v>えりも</v>
      </c>
      <c r="X151" s="225">
        <v>61</v>
      </c>
      <c r="Y151" s="214">
        <v>609</v>
      </c>
    </row>
    <row r="152" spans="21:25">
      <c r="U152" s="209"/>
      <c r="V152" s="229" t="s">
        <v>593</v>
      </c>
      <c r="W152" s="210" t="str">
        <f t="shared" si="2"/>
        <v>新ひだ</v>
      </c>
      <c r="X152" s="225">
        <v>61</v>
      </c>
      <c r="Y152" s="251">
        <v>610</v>
      </c>
    </row>
    <row r="153" spans="21:25">
      <c r="U153" s="232" t="s">
        <v>122</v>
      </c>
      <c r="V153" s="213" t="s">
        <v>594</v>
      </c>
      <c r="W153" s="210" t="str">
        <f t="shared" si="2"/>
        <v>帯広市</v>
      </c>
      <c r="X153" s="225">
        <v>62</v>
      </c>
      <c r="Y153" s="214" t="s">
        <v>595</v>
      </c>
    </row>
    <row r="154" spans="21:25">
      <c r="U154" s="209"/>
      <c r="V154" s="229" t="s">
        <v>596</v>
      </c>
      <c r="W154" s="210" t="str">
        <f t="shared" si="2"/>
        <v>音更町</v>
      </c>
      <c r="X154" s="225">
        <v>62</v>
      </c>
      <c r="Y154" s="214">
        <v>651</v>
      </c>
    </row>
    <row r="155" spans="21:25">
      <c r="U155" s="209"/>
      <c r="V155" s="229" t="s">
        <v>597</v>
      </c>
      <c r="W155" s="210" t="str">
        <f t="shared" si="2"/>
        <v>士幌町</v>
      </c>
      <c r="X155" s="225">
        <v>62</v>
      </c>
      <c r="Y155" s="214">
        <v>652</v>
      </c>
    </row>
    <row r="156" spans="21:25">
      <c r="U156" s="209"/>
      <c r="V156" s="229" t="s">
        <v>598</v>
      </c>
      <c r="W156" s="210" t="str">
        <f t="shared" si="2"/>
        <v>上士幌</v>
      </c>
      <c r="X156" s="225">
        <v>62</v>
      </c>
      <c r="Y156" s="214">
        <v>653</v>
      </c>
    </row>
    <row r="157" spans="21:25">
      <c r="U157" s="209"/>
      <c r="V157" s="229" t="s">
        <v>599</v>
      </c>
      <c r="W157" s="210" t="str">
        <f t="shared" si="2"/>
        <v>鹿追町</v>
      </c>
      <c r="X157" s="225">
        <v>62</v>
      </c>
      <c r="Y157" s="214">
        <v>654</v>
      </c>
    </row>
    <row r="158" spans="21:25">
      <c r="U158" s="209"/>
      <c r="V158" s="229" t="s">
        <v>600</v>
      </c>
      <c r="W158" s="210" t="str">
        <f t="shared" si="2"/>
        <v>新得町</v>
      </c>
      <c r="X158" s="225">
        <v>62</v>
      </c>
      <c r="Y158" s="214">
        <v>655</v>
      </c>
    </row>
    <row r="159" spans="21:25">
      <c r="U159" s="209"/>
      <c r="V159" s="229" t="s">
        <v>601</v>
      </c>
      <c r="W159" s="210" t="str">
        <f t="shared" si="2"/>
        <v>清水町</v>
      </c>
      <c r="X159" s="225">
        <v>62</v>
      </c>
      <c r="Y159" s="214">
        <v>656</v>
      </c>
    </row>
    <row r="160" spans="21:25">
      <c r="U160" s="209"/>
      <c r="V160" s="229" t="s">
        <v>602</v>
      </c>
      <c r="W160" s="210" t="str">
        <f t="shared" si="2"/>
        <v>芽室町</v>
      </c>
      <c r="X160" s="225">
        <v>62</v>
      </c>
      <c r="Y160" s="214">
        <v>657</v>
      </c>
    </row>
    <row r="161" spans="21:25">
      <c r="U161" s="209"/>
      <c r="V161" s="229" t="s">
        <v>603</v>
      </c>
      <c r="W161" s="210" t="str">
        <f t="shared" si="2"/>
        <v>中札内</v>
      </c>
      <c r="X161" s="225">
        <v>62</v>
      </c>
      <c r="Y161" s="214">
        <v>658</v>
      </c>
    </row>
    <row r="162" spans="21:25">
      <c r="U162" s="209"/>
      <c r="V162" s="229" t="s">
        <v>604</v>
      </c>
      <c r="W162" s="210" t="str">
        <f t="shared" si="2"/>
        <v>更別村</v>
      </c>
      <c r="X162" s="225">
        <v>62</v>
      </c>
      <c r="Y162" s="214">
        <v>659</v>
      </c>
    </row>
    <row r="163" spans="21:25">
      <c r="U163" s="209"/>
      <c r="V163" s="229" t="s">
        <v>605</v>
      </c>
      <c r="W163" s="210" t="str">
        <f t="shared" si="2"/>
        <v>大樹町</v>
      </c>
      <c r="X163" s="225">
        <v>62</v>
      </c>
      <c r="Y163" s="214">
        <v>661</v>
      </c>
    </row>
    <row r="164" spans="21:25">
      <c r="U164" s="209"/>
      <c r="V164" s="229" t="s">
        <v>606</v>
      </c>
      <c r="W164" s="210" t="str">
        <f t="shared" si="2"/>
        <v>広尾町</v>
      </c>
      <c r="X164" s="225">
        <v>62</v>
      </c>
      <c r="Y164" s="214">
        <v>662</v>
      </c>
    </row>
    <row r="165" spans="21:25">
      <c r="U165" s="209"/>
      <c r="V165" s="229" t="s">
        <v>607</v>
      </c>
      <c r="W165" s="210" t="str">
        <f t="shared" si="2"/>
        <v>幕別町</v>
      </c>
      <c r="X165" s="225">
        <v>62</v>
      </c>
      <c r="Y165" s="214">
        <v>663</v>
      </c>
    </row>
    <row r="166" spans="21:25">
      <c r="U166" s="209"/>
      <c r="V166" s="229" t="s">
        <v>608</v>
      </c>
      <c r="W166" s="210" t="str">
        <f t="shared" si="2"/>
        <v>池田町</v>
      </c>
      <c r="X166" s="225">
        <v>62</v>
      </c>
      <c r="Y166" s="214">
        <v>664</v>
      </c>
    </row>
    <row r="167" spans="21:25">
      <c r="U167" s="209"/>
      <c r="V167" s="229" t="s">
        <v>609</v>
      </c>
      <c r="W167" s="210" t="str">
        <f t="shared" si="2"/>
        <v>豊頃町</v>
      </c>
      <c r="X167" s="225">
        <v>62</v>
      </c>
      <c r="Y167" s="214">
        <v>665</v>
      </c>
    </row>
    <row r="168" spans="21:25">
      <c r="U168" s="209"/>
      <c r="V168" s="229" t="s">
        <v>610</v>
      </c>
      <c r="W168" s="210" t="str">
        <f t="shared" si="2"/>
        <v>本別町</v>
      </c>
      <c r="X168" s="225">
        <v>62</v>
      </c>
      <c r="Y168" s="214">
        <v>666</v>
      </c>
    </row>
    <row r="169" spans="21:25">
      <c r="U169" s="209"/>
      <c r="V169" s="229" t="s">
        <v>611</v>
      </c>
      <c r="W169" s="210" t="str">
        <f t="shared" si="2"/>
        <v>足寄町</v>
      </c>
      <c r="X169" s="225">
        <v>62</v>
      </c>
      <c r="Y169" s="214">
        <v>667</v>
      </c>
    </row>
    <row r="170" spans="21:25">
      <c r="U170" s="209"/>
      <c r="V170" s="229" t="s">
        <v>612</v>
      </c>
      <c r="W170" s="210" t="str">
        <f t="shared" si="2"/>
        <v>陸別町</v>
      </c>
      <c r="X170" s="225">
        <v>62</v>
      </c>
      <c r="Y170" s="214">
        <v>668</v>
      </c>
    </row>
    <row r="171" spans="21:25">
      <c r="U171" s="244"/>
      <c r="V171" s="229" t="s">
        <v>613</v>
      </c>
      <c r="W171" s="210" t="str">
        <f t="shared" si="2"/>
        <v>浦幌町</v>
      </c>
      <c r="X171" s="225">
        <v>62</v>
      </c>
      <c r="Y171" s="214">
        <v>669</v>
      </c>
    </row>
    <row r="172" spans="21:25">
      <c r="U172" s="209" t="s">
        <v>123</v>
      </c>
      <c r="V172" s="213" t="s">
        <v>614</v>
      </c>
      <c r="W172" s="210" t="str">
        <f t="shared" si="2"/>
        <v>釧路市</v>
      </c>
      <c r="X172" s="225">
        <v>63</v>
      </c>
      <c r="Y172" s="214" t="s">
        <v>615</v>
      </c>
    </row>
    <row r="173" spans="21:25">
      <c r="U173" s="209"/>
      <c r="V173" s="229" t="s">
        <v>616</v>
      </c>
      <c r="W173" s="210" t="str">
        <f t="shared" si="2"/>
        <v>釧路町</v>
      </c>
      <c r="X173" s="225">
        <v>63</v>
      </c>
      <c r="Y173" s="214">
        <v>701</v>
      </c>
    </row>
    <row r="174" spans="21:25">
      <c r="U174" s="209"/>
      <c r="V174" s="229" t="s">
        <v>617</v>
      </c>
      <c r="W174" s="210" t="str">
        <f t="shared" si="2"/>
        <v>厚岸町</v>
      </c>
      <c r="X174" s="225">
        <v>63</v>
      </c>
      <c r="Y174" s="214">
        <v>702</v>
      </c>
    </row>
    <row r="175" spans="21:25">
      <c r="U175" s="209"/>
      <c r="V175" s="229" t="s">
        <v>618</v>
      </c>
      <c r="W175" s="210" t="str">
        <f t="shared" si="2"/>
        <v>浜中町</v>
      </c>
      <c r="X175" s="225">
        <v>63</v>
      </c>
      <c r="Y175" s="214">
        <v>703</v>
      </c>
    </row>
    <row r="176" spans="21:25">
      <c r="U176" s="209"/>
      <c r="V176" s="229" t="s">
        <v>619</v>
      </c>
      <c r="W176" s="210" t="str">
        <f t="shared" si="2"/>
        <v>標茶町</v>
      </c>
      <c r="X176" s="225">
        <v>63</v>
      </c>
      <c r="Y176" s="214">
        <v>704</v>
      </c>
    </row>
    <row r="177" spans="21:25">
      <c r="U177" s="209"/>
      <c r="V177" s="229" t="s">
        <v>620</v>
      </c>
      <c r="W177" s="210" t="str">
        <f t="shared" si="2"/>
        <v>弟子屈</v>
      </c>
      <c r="X177" s="225">
        <v>63</v>
      </c>
      <c r="Y177" s="214">
        <v>705</v>
      </c>
    </row>
    <row r="178" spans="21:25">
      <c r="U178" s="209"/>
      <c r="V178" s="229" t="s">
        <v>621</v>
      </c>
      <c r="W178" s="210" t="str">
        <f t="shared" si="2"/>
        <v>鶴居村</v>
      </c>
      <c r="X178" s="225">
        <v>63</v>
      </c>
      <c r="Y178" s="214">
        <v>707</v>
      </c>
    </row>
    <row r="179" spans="21:25">
      <c r="U179" s="209"/>
      <c r="V179" s="229" t="s">
        <v>622</v>
      </c>
      <c r="W179" s="210" t="str">
        <f t="shared" si="2"/>
        <v>白糠町</v>
      </c>
      <c r="X179" s="225">
        <v>63</v>
      </c>
      <c r="Y179" s="214">
        <v>708</v>
      </c>
    </row>
    <row r="180" spans="21:25">
      <c r="U180" s="232" t="s">
        <v>124</v>
      </c>
      <c r="V180" s="213" t="s">
        <v>623</v>
      </c>
      <c r="W180" s="210" t="str">
        <f t="shared" si="2"/>
        <v>根室市</v>
      </c>
      <c r="X180" s="225">
        <v>64</v>
      </c>
      <c r="Y180" s="214" t="s">
        <v>624</v>
      </c>
    </row>
    <row r="181" spans="21:25">
      <c r="U181" s="209"/>
      <c r="V181" s="229" t="s">
        <v>625</v>
      </c>
      <c r="W181" s="210" t="str">
        <f t="shared" si="2"/>
        <v>別海町</v>
      </c>
      <c r="X181" s="225">
        <v>64</v>
      </c>
      <c r="Y181" s="214">
        <v>751</v>
      </c>
    </row>
    <row r="182" spans="21:25">
      <c r="U182" s="209"/>
      <c r="V182" s="229" t="s">
        <v>626</v>
      </c>
      <c r="W182" s="210" t="str">
        <f t="shared" si="2"/>
        <v>中標津</v>
      </c>
      <c r="X182" s="225">
        <v>64</v>
      </c>
      <c r="Y182" s="214">
        <v>752</v>
      </c>
    </row>
    <row r="183" spans="21:25">
      <c r="U183" s="209"/>
      <c r="V183" s="229" t="s">
        <v>627</v>
      </c>
      <c r="W183" s="210" t="str">
        <f t="shared" si="2"/>
        <v>標津町</v>
      </c>
      <c r="X183" s="225">
        <v>64</v>
      </c>
      <c r="Y183" s="214">
        <v>753</v>
      </c>
    </row>
    <row r="184" spans="21:25">
      <c r="U184" s="244"/>
      <c r="V184" s="229" t="s">
        <v>628</v>
      </c>
      <c r="W184" s="210" t="str">
        <f t="shared" si="2"/>
        <v>羅臼町</v>
      </c>
      <c r="X184" s="225">
        <v>64</v>
      </c>
      <c r="Y184" s="214">
        <v>754</v>
      </c>
    </row>
    <row r="185" spans="21:25">
      <c r="U185" s="209" t="s">
        <v>418</v>
      </c>
      <c r="V185" s="252" t="s">
        <v>629</v>
      </c>
      <c r="W185" s="210" t="str">
        <f t="shared" si="2"/>
        <v>青森県</v>
      </c>
      <c r="X185" s="253" t="s">
        <v>630</v>
      </c>
      <c r="Y185" s="254">
        <v>902</v>
      </c>
    </row>
    <row r="186" spans="21:25">
      <c r="U186" s="209"/>
      <c r="V186" s="252" t="s">
        <v>631</v>
      </c>
      <c r="W186" s="210" t="str">
        <f t="shared" si="2"/>
        <v>岩手県</v>
      </c>
      <c r="X186" s="253" t="s">
        <v>632</v>
      </c>
      <c r="Y186" s="254">
        <v>903</v>
      </c>
    </row>
    <row r="187" spans="21:25">
      <c r="U187" s="209"/>
      <c r="V187" s="252" t="s">
        <v>633</v>
      </c>
      <c r="W187" s="210" t="str">
        <f t="shared" si="2"/>
        <v>宮城県</v>
      </c>
      <c r="X187" s="253" t="s">
        <v>634</v>
      </c>
      <c r="Y187" s="254">
        <v>904</v>
      </c>
    </row>
    <row r="188" spans="21:25">
      <c r="U188" s="209"/>
      <c r="V188" s="252" t="s">
        <v>635</v>
      </c>
      <c r="W188" s="210" t="str">
        <f t="shared" si="2"/>
        <v>秋田県</v>
      </c>
      <c r="X188" s="253" t="s">
        <v>636</v>
      </c>
      <c r="Y188" s="254">
        <v>905</v>
      </c>
    </row>
    <row r="189" spans="21:25">
      <c r="U189" s="209"/>
      <c r="V189" s="252" t="s">
        <v>637</v>
      </c>
      <c r="W189" s="210" t="str">
        <f t="shared" si="2"/>
        <v>山形県</v>
      </c>
      <c r="X189" s="253" t="s">
        <v>638</v>
      </c>
      <c r="Y189" s="254">
        <v>906</v>
      </c>
    </row>
    <row r="190" spans="21:25">
      <c r="U190" s="209"/>
      <c r="V190" s="252" t="s">
        <v>639</v>
      </c>
      <c r="W190" s="210" t="str">
        <f t="shared" si="2"/>
        <v>福島県</v>
      </c>
      <c r="X190" s="253" t="s">
        <v>640</v>
      </c>
      <c r="Y190" s="254">
        <v>907</v>
      </c>
    </row>
    <row r="191" spans="21:25">
      <c r="U191" s="209"/>
      <c r="V191" s="252" t="s">
        <v>641</v>
      </c>
      <c r="W191" s="210" t="str">
        <f t="shared" si="2"/>
        <v>茨城県</v>
      </c>
      <c r="X191" s="253" t="s">
        <v>642</v>
      </c>
      <c r="Y191" s="254">
        <v>908</v>
      </c>
    </row>
    <row r="192" spans="21:25">
      <c r="U192" s="209"/>
      <c r="V192" s="252" t="s">
        <v>643</v>
      </c>
      <c r="W192" s="210" t="str">
        <f t="shared" si="2"/>
        <v>栃木県</v>
      </c>
      <c r="X192" s="253" t="s">
        <v>644</v>
      </c>
      <c r="Y192" s="254">
        <v>909</v>
      </c>
    </row>
    <row r="193" spans="21:25">
      <c r="U193" s="209"/>
      <c r="V193" s="252" t="s">
        <v>645</v>
      </c>
      <c r="W193" s="210" t="str">
        <f t="shared" si="2"/>
        <v>群馬県</v>
      </c>
      <c r="X193" s="253" t="s">
        <v>646</v>
      </c>
      <c r="Y193" s="254">
        <v>910</v>
      </c>
    </row>
    <row r="194" spans="21:25">
      <c r="U194" s="209"/>
      <c r="V194" s="252" t="s">
        <v>647</v>
      </c>
      <c r="W194" s="210" t="str">
        <f t="shared" si="2"/>
        <v>埼玉県</v>
      </c>
      <c r="X194" s="253" t="s">
        <v>648</v>
      </c>
      <c r="Y194" s="254">
        <v>911</v>
      </c>
    </row>
    <row r="195" spans="21:25">
      <c r="U195" s="209"/>
      <c r="V195" s="252" t="s">
        <v>649</v>
      </c>
      <c r="W195" s="210" t="str">
        <f t="shared" si="2"/>
        <v>千葉県</v>
      </c>
      <c r="X195" s="253" t="s">
        <v>650</v>
      </c>
      <c r="Y195" s="254">
        <v>912</v>
      </c>
    </row>
    <row r="196" spans="21:25">
      <c r="U196" s="209"/>
      <c r="V196" s="252" t="s">
        <v>651</v>
      </c>
      <c r="W196" s="210" t="str">
        <f t="shared" si="2"/>
        <v>東京都</v>
      </c>
      <c r="X196" s="253" t="s">
        <v>652</v>
      </c>
      <c r="Y196" s="254">
        <v>913</v>
      </c>
    </row>
    <row r="197" spans="21:25">
      <c r="U197" s="209"/>
      <c r="V197" s="252" t="s">
        <v>653</v>
      </c>
      <c r="W197" s="210" t="str">
        <f t="shared" si="2"/>
        <v>神奈川</v>
      </c>
      <c r="X197" s="253" t="s">
        <v>654</v>
      </c>
      <c r="Y197" s="254">
        <v>914</v>
      </c>
    </row>
    <row r="198" spans="21:25">
      <c r="U198" s="209"/>
      <c r="V198" s="252" t="s">
        <v>655</v>
      </c>
      <c r="W198" s="210" t="str">
        <f t="shared" ref="W198:W230" si="3">LEFT(V198,3)</f>
        <v>新潟県</v>
      </c>
      <c r="X198" s="253" t="s">
        <v>656</v>
      </c>
      <c r="Y198" s="254">
        <v>915</v>
      </c>
    </row>
    <row r="199" spans="21:25">
      <c r="U199" s="209"/>
      <c r="V199" s="252" t="s">
        <v>657</v>
      </c>
      <c r="W199" s="210" t="str">
        <f t="shared" si="3"/>
        <v>富山県</v>
      </c>
      <c r="X199" s="253" t="s">
        <v>658</v>
      </c>
      <c r="Y199" s="254">
        <v>916</v>
      </c>
    </row>
    <row r="200" spans="21:25">
      <c r="U200" s="209"/>
      <c r="V200" s="252" t="s">
        <v>659</v>
      </c>
      <c r="W200" s="210" t="str">
        <f t="shared" si="3"/>
        <v>石川県</v>
      </c>
      <c r="X200" s="253" t="s">
        <v>660</v>
      </c>
      <c r="Y200" s="254">
        <v>917</v>
      </c>
    </row>
    <row r="201" spans="21:25">
      <c r="U201" s="209"/>
      <c r="V201" s="252" t="s">
        <v>661</v>
      </c>
      <c r="W201" s="210" t="str">
        <f t="shared" si="3"/>
        <v>福井県</v>
      </c>
      <c r="X201" s="255" t="s">
        <v>662</v>
      </c>
      <c r="Y201" s="254">
        <v>918</v>
      </c>
    </row>
    <row r="202" spans="21:25">
      <c r="U202" s="209"/>
      <c r="V202" s="252" t="s">
        <v>663</v>
      </c>
      <c r="W202" s="210" t="str">
        <f t="shared" si="3"/>
        <v>山梨県</v>
      </c>
      <c r="X202" s="253" t="s">
        <v>664</v>
      </c>
      <c r="Y202" s="254">
        <v>919</v>
      </c>
    </row>
    <row r="203" spans="21:25">
      <c r="U203" s="209"/>
      <c r="V203" s="252" t="s">
        <v>665</v>
      </c>
      <c r="W203" s="210" t="str">
        <f t="shared" si="3"/>
        <v>長野県</v>
      </c>
      <c r="X203" s="253" t="s">
        <v>666</v>
      </c>
      <c r="Y203" s="254">
        <v>920</v>
      </c>
    </row>
    <row r="204" spans="21:25">
      <c r="U204" s="209"/>
      <c r="V204" s="252" t="s">
        <v>667</v>
      </c>
      <c r="W204" s="210" t="str">
        <f t="shared" si="3"/>
        <v>岐阜県</v>
      </c>
      <c r="X204" s="253" t="s">
        <v>668</v>
      </c>
      <c r="Y204" s="254">
        <v>921</v>
      </c>
    </row>
    <row r="205" spans="21:25">
      <c r="U205" s="209"/>
      <c r="V205" s="252" t="s">
        <v>669</v>
      </c>
      <c r="W205" s="210" t="str">
        <f t="shared" si="3"/>
        <v>静岡県</v>
      </c>
      <c r="X205" s="253" t="s">
        <v>670</v>
      </c>
      <c r="Y205" s="254">
        <v>922</v>
      </c>
    </row>
    <row r="206" spans="21:25">
      <c r="U206" s="209"/>
      <c r="V206" s="252" t="s">
        <v>671</v>
      </c>
      <c r="W206" s="210" t="str">
        <f t="shared" si="3"/>
        <v>愛知県</v>
      </c>
      <c r="X206" s="253" t="s">
        <v>672</v>
      </c>
      <c r="Y206" s="254">
        <v>923</v>
      </c>
    </row>
    <row r="207" spans="21:25">
      <c r="U207" s="209"/>
      <c r="V207" s="252" t="s">
        <v>673</v>
      </c>
      <c r="W207" s="210" t="str">
        <f t="shared" si="3"/>
        <v>三重県</v>
      </c>
      <c r="X207" s="253" t="s">
        <v>674</v>
      </c>
      <c r="Y207" s="254">
        <v>924</v>
      </c>
    </row>
    <row r="208" spans="21:25">
      <c r="U208" s="209"/>
      <c r="V208" s="252" t="s">
        <v>675</v>
      </c>
      <c r="W208" s="210" t="str">
        <f t="shared" si="3"/>
        <v>滋賀県</v>
      </c>
      <c r="X208" s="253" t="s">
        <v>676</v>
      </c>
      <c r="Y208" s="254">
        <v>925</v>
      </c>
    </row>
    <row r="209" spans="21:25">
      <c r="U209" s="209"/>
      <c r="V209" s="252" t="s">
        <v>677</v>
      </c>
      <c r="W209" s="210" t="str">
        <f t="shared" si="3"/>
        <v>京都府</v>
      </c>
      <c r="X209" s="253" t="s">
        <v>678</v>
      </c>
      <c r="Y209" s="254">
        <v>926</v>
      </c>
    </row>
    <row r="210" spans="21:25">
      <c r="U210" s="209"/>
      <c r="V210" s="252" t="s">
        <v>679</v>
      </c>
      <c r="W210" s="210" t="str">
        <f t="shared" si="3"/>
        <v>大阪府</v>
      </c>
      <c r="X210" s="253" t="s">
        <v>680</v>
      </c>
      <c r="Y210" s="254">
        <v>927</v>
      </c>
    </row>
    <row r="211" spans="21:25">
      <c r="U211" s="209"/>
      <c r="V211" s="252" t="s">
        <v>681</v>
      </c>
      <c r="W211" s="210" t="str">
        <f t="shared" si="3"/>
        <v>兵庫県</v>
      </c>
      <c r="X211" s="253" t="s">
        <v>682</v>
      </c>
      <c r="Y211" s="254">
        <v>928</v>
      </c>
    </row>
    <row r="212" spans="21:25">
      <c r="U212" s="209"/>
      <c r="V212" s="252" t="s">
        <v>683</v>
      </c>
      <c r="W212" s="210" t="str">
        <f t="shared" si="3"/>
        <v>奈良県</v>
      </c>
      <c r="X212" s="253" t="s">
        <v>684</v>
      </c>
      <c r="Y212" s="254">
        <v>929</v>
      </c>
    </row>
    <row r="213" spans="21:25">
      <c r="U213" s="209"/>
      <c r="V213" s="252" t="s">
        <v>685</v>
      </c>
      <c r="W213" s="210" t="str">
        <f t="shared" si="3"/>
        <v>和歌山</v>
      </c>
      <c r="X213" s="253" t="s">
        <v>686</v>
      </c>
      <c r="Y213" s="254">
        <v>930</v>
      </c>
    </row>
    <row r="214" spans="21:25">
      <c r="U214" s="209"/>
      <c r="V214" s="252" t="s">
        <v>687</v>
      </c>
      <c r="W214" s="210" t="str">
        <f t="shared" si="3"/>
        <v>鳥取県</v>
      </c>
      <c r="X214" s="253" t="s">
        <v>688</v>
      </c>
      <c r="Y214" s="254">
        <v>931</v>
      </c>
    </row>
    <row r="215" spans="21:25">
      <c r="U215" s="209"/>
      <c r="V215" s="252" t="s">
        <v>689</v>
      </c>
      <c r="W215" s="210" t="str">
        <f t="shared" si="3"/>
        <v>島根県</v>
      </c>
      <c r="X215" s="253" t="s">
        <v>690</v>
      </c>
      <c r="Y215" s="254">
        <v>932</v>
      </c>
    </row>
    <row r="216" spans="21:25">
      <c r="U216" s="209"/>
      <c r="V216" s="252" t="s">
        <v>691</v>
      </c>
      <c r="W216" s="210" t="str">
        <f t="shared" si="3"/>
        <v>岡山県</v>
      </c>
      <c r="X216" s="253" t="s">
        <v>692</v>
      </c>
      <c r="Y216" s="254">
        <v>933</v>
      </c>
    </row>
    <row r="217" spans="21:25">
      <c r="U217" s="209"/>
      <c r="V217" s="252" t="s">
        <v>693</v>
      </c>
      <c r="W217" s="210" t="str">
        <f t="shared" si="3"/>
        <v>広島県</v>
      </c>
      <c r="X217" s="253" t="s">
        <v>694</v>
      </c>
      <c r="Y217" s="254">
        <v>934</v>
      </c>
    </row>
    <row r="218" spans="21:25">
      <c r="U218" s="209"/>
      <c r="V218" s="252" t="s">
        <v>695</v>
      </c>
      <c r="W218" s="210" t="str">
        <f t="shared" si="3"/>
        <v>山口県</v>
      </c>
      <c r="X218" s="253" t="s">
        <v>696</v>
      </c>
      <c r="Y218" s="254">
        <v>935</v>
      </c>
    </row>
    <row r="219" spans="21:25">
      <c r="U219" s="209"/>
      <c r="V219" s="252" t="s">
        <v>697</v>
      </c>
      <c r="W219" s="210" t="str">
        <f t="shared" si="3"/>
        <v>徳島県</v>
      </c>
      <c r="X219" s="253" t="s">
        <v>698</v>
      </c>
      <c r="Y219" s="254">
        <v>936</v>
      </c>
    </row>
    <row r="220" spans="21:25">
      <c r="U220" s="209"/>
      <c r="V220" s="252" t="s">
        <v>699</v>
      </c>
      <c r="W220" s="210" t="str">
        <f t="shared" si="3"/>
        <v>香川県</v>
      </c>
      <c r="X220" s="253" t="s">
        <v>700</v>
      </c>
      <c r="Y220" s="254">
        <v>937</v>
      </c>
    </row>
    <row r="221" spans="21:25">
      <c r="U221" s="209"/>
      <c r="V221" s="252" t="s">
        <v>701</v>
      </c>
      <c r="W221" s="210" t="str">
        <f t="shared" si="3"/>
        <v>愛媛県</v>
      </c>
      <c r="X221" s="253" t="s">
        <v>702</v>
      </c>
      <c r="Y221" s="254">
        <v>938</v>
      </c>
    </row>
    <row r="222" spans="21:25">
      <c r="U222" s="209"/>
      <c r="V222" s="252" t="s">
        <v>703</v>
      </c>
      <c r="W222" s="210" t="str">
        <f t="shared" si="3"/>
        <v>高知県</v>
      </c>
      <c r="X222" s="253" t="s">
        <v>704</v>
      </c>
      <c r="Y222" s="254">
        <v>939</v>
      </c>
    </row>
    <row r="223" spans="21:25">
      <c r="U223" s="209"/>
      <c r="V223" s="252" t="s">
        <v>705</v>
      </c>
      <c r="W223" s="210" t="str">
        <f t="shared" si="3"/>
        <v>福岡県</v>
      </c>
      <c r="X223" s="253" t="s">
        <v>706</v>
      </c>
      <c r="Y223" s="254">
        <v>940</v>
      </c>
    </row>
    <row r="224" spans="21:25">
      <c r="U224" s="209"/>
      <c r="V224" s="252" t="s">
        <v>707</v>
      </c>
      <c r="W224" s="210" t="str">
        <f t="shared" si="3"/>
        <v>佐賀県</v>
      </c>
      <c r="X224" s="253" t="s">
        <v>708</v>
      </c>
      <c r="Y224" s="254">
        <v>941</v>
      </c>
    </row>
    <row r="225" spans="21:25">
      <c r="U225" s="209"/>
      <c r="V225" s="252" t="s">
        <v>709</v>
      </c>
      <c r="W225" s="210" t="str">
        <f t="shared" si="3"/>
        <v>長崎県</v>
      </c>
      <c r="X225" s="253" t="s">
        <v>710</v>
      </c>
      <c r="Y225" s="254">
        <v>942</v>
      </c>
    </row>
    <row r="226" spans="21:25">
      <c r="U226" s="209"/>
      <c r="V226" s="252" t="s">
        <v>711</v>
      </c>
      <c r="W226" s="210" t="str">
        <f t="shared" si="3"/>
        <v>熊本県</v>
      </c>
      <c r="X226" s="253" t="s">
        <v>712</v>
      </c>
      <c r="Y226" s="254">
        <v>943</v>
      </c>
    </row>
    <row r="227" spans="21:25">
      <c r="U227" s="209"/>
      <c r="V227" s="252" t="s">
        <v>713</v>
      </c>
      <c r="W227" s="210" t="str">
        <f t="shared" si="3"/>
        <v>大分県</v>
      </c>
      <c r="X227" s="253" t="s">
        <v>714</v>
      </c>
      <c r="Y227" s="254">
        <v>944</v>
      </c>
    </row>
    <row r="228" spans="21:25">
      <c r="U228" s="209"/>
      <c r="V228" s="252" t="s">
        <v>715</v>
      </c>
      <c r="W228" s="210" t="str">
        <f t="shared" si="3"/>
        <v>宮崎県</v>
      </c>
      <c r="X228" s="253" t="s">
        <v>716</v>
      </c>
      <c r="Y228" s="254">
        <v>945</v>
      </c>
    </row>
    <row r="229" spans="21:25">
      <c r="U229" s="209"/>
      <c r="V229" s="252" t="s">
        <v>717</v>
      </c>
      <c r="W229" s="210" t="str">
        <f t="shared" si="3"/>
        <v>鹿児島</v>
      </c>
      <c r="X229" s="253" t="s">
        <v>718</v>
      </c>
      <c r="Y229" s="254">
        <v>946</v>
      </c>
    </row>
    <row r="230" spans="21:25">
      <c r="U230" s="244"/>
      <c r="V230" s="252" t="s">
        <v>719</v>
      </c>
      <c r="W230" s="210" t="str">
        <f t="shared" si="3"/>
        <v>沖縄県</v>
      </c>
      <c r="X230" s="253" t="s">
        <v>720</v>
      </c>
      <c r="Y230" s="254">
        <v>947</v>
      </c>
    </row>
  </sheetData>
  <phoneticPr fontId="4"/>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A514"/>
  <sheetViews>
    <sheetView workbookViewId="0"/>
  </sheetViews>
  <sheetFormatPr defaultRowHeight="13.5"/>
  <sheetData>
    <row r="1" spans="1:1">
      <c r="A1" t="s">
        <v>1179</v>
      </c>
    </row>
    <row r="2" spans="1:1">
      <c r="A2" t="s">
        <v>1180</v>
      </c>
    </row>
    <row r="3" spans="1:1">
      <c r="A3" t="s">
        <v>1181</v>
      </c>
    </row>
    <row r="4" spans="1:1">
      <c r="A4" t="s">
        <v>1182</v>
      </c>
    </row>
    <row r="5" spans="1:1">
      <c r="A5" t="s">
        <v>1183</v>
      </c>
    </row>
    <row r="6" spans="1:1">
      <c r="A6" t="s">
        <v>1184</v>
      </c>
    </row>
    <row r="7" spans="1:1">
      <c r="A7" t="s">
        <v>1185</v>
      </c>
    </row>
    <row r="8" spans="1:1">
      <c r="A8" t="s">
        <v>1186</v>
      </c>
    </row>
    <row r="9" spans="1:1">
      <c r="A9" t="s">
        <v>1187</v>
      </c>
    </row>
    <row r="10" spans="1:1">
      <c r="A10" t="s">
        <v>1188</v>
      </c>
    </row>
    <row r="11" spans="1:1">
      <c r="A11" t="s">
        <v>1189</v>
      </c>
    </row>
    <row r="12" spans="1:1">
      <c r="A12" t="s">
        <v>1190</v>
      </c>
    </row>
    <row r="13" spans="1:1">
      <c r="A13" t="s">
        <v>1191</v>
      </c>
    </row>
    <row r="14" spans="1:1">
      <c r="A14" t="s">
        <v>1192</v>
      </c>
    </row>
    <row r="15" spans="1:1">
      <c r="A15" t="s">
        <v>1193</v>
      </c>
    </row>
    <row r="16" spans="1:1">
      <c r="A16" t="s">
        <v>1194</v>
      </c>
    </row>
    <row r="17" spans="1:1">
      <c r="A17" t="s">
        <v>1195</v>
      </c>
    </row>
    <row r="18" spans="1:1">
      <c r="A18" t="s">
        <v>1196</v>
      </c>
    </row>
    <row r="19" spans="1:1">
      <c r="A19" t="s">
        <v>1197</v>
      </c>
    </row>
    <row r="20" spans="1:1">
      <c r="A20" t="s">
        <v>1198</v>
      </c>
    </row>
    <row r="21" spans="1:1">
      <c r="A21" t="s">
        <v>1083</v>
      </c>
    </row>
    <row r="22" spans="1:1">
      <c r="A22" t="s">
        <v>1084</v>
      </c>
    </row>
    <row r="23" spans="1:1">
      <c r="A23" t="s">
        <v>1199</v>
      </c>
    </row>
    <row r="24" spans="1:1">
      <c r="A24" t="s">
        <v>1200</v>
      </c>
    </row>
    <row r="25" spans="1:1">
      <c r="A25" t="s">
        <v>1201</v>
      </c>
    </row>
    <row r="26" spans="1:1">
      <c r="A26" t="s">
        <v>1202</v>
      </c>
    </row>
    <row r="27" spans="1:1">
      <c r="A27" t="s">
        <v>1203</v>
      </c>
    </row>
    <row r="28" spans="1:1">
      <c r="A28" t="s">
        <v>1204</v>
      </c>
    </row>
    <row r="29" spans="1:1">
      <c r="A29" t="s">
        <v>1205</v>
      </c>
    </row>
    <row r="30" spans="1:1">
      <c r="A30" t="s">
        <v>1206</v>
      </c>
    </row>
    <row r="31" spans="1:1">
      <c r="A31" t="s">
        <v>1207</v>
      </c>
    </row>
    <row r="32" spans="1:1">
      <c r="A32" t="s">
        <v>1208</v>
      </c>
    </row>
    <row r="33" spans="1:1">
      <c r="A33" t="s">
        <v>1209</v>
      </c>
    </row>
    <row r="34" spans="1:1">
      <c r="A34" t="s">
        <v>1210</v>
      </c>
    </row>
    <row r="35" spans="1:1">
      <c r="A35" t="s">
        <v>1211</v>
      </c>
    </row>
    <row r="36" spans="1:1">
      <c r="A36" t="s">
        <v>1212</v>
      </c>
    </row>
    <row r="37" spans="1:1">
      <c r="A37" t="s">
        <v>1213</v>
      </c>
    </row>
    <row r="38" spans="1:1">
      <c r="A38" t="s">
        <v>1214</v>
      </c>
    </row>
    <row r="39" spans="1:1">
      <c r="A39" t="s">
        <v>1215</v>
      </c>
    </row>
    <row r="40" spans="1:1">
      <c r="A40" t="s">
        <v>1216</v>
      </c>
    </row>
    <row r="41" spans="1:1">
      <c r="A41" t="s">
        <v>1217</v>
      </c>
    </row>
    <row r="42" spans="1:1">
      <c r="A42" t="s">
        <v>1218</v>
      </c>
    </row>
    <row r="43" spans="1:1">
      <c r="A43" t="s">
        <v>1219</v>
      </c>
    </row>
    <row r="44" spans="1:1">
      <c r="A44" t="s">
        <v>1220</v>
      </c>
    </row>
    <row r="45" spans="1:1">
      <c r="A45" t="s">
        <v>1221</v>
      </c>
    </row>
    <row r="46" spans="1:1">
      <c r="A46" t="s">
        <v>1222</v>
      </c>
    </row>
    <row r="47" spans="1:1">
      <c r="A47" t="s">
        <v>1223</v>
      </c>
    </row>
    <row r="48" spans="1:1">
      <c r="A48" t="s">
        <v>1224</v>
      </c>
    </row>
    <row r="49" spans="1:1">
      <c r="A49" t="s">
        <v>1225</v>
      </c>
    </row>
    <row r="50" spans="1:1">
      <c r="A50" t="s">
        <v>1226</v>
      </c>
    </row>
    <row r="51" spans="1:1">
      <c r="A51" t="s">
        <v>1227</v>
      </c>
    </row>
    <row r="52" spans="1:1">
      <c r="A52" t="s">
        <v>1228</v>
      </c>
    </row>
    <row r="53" spans="1:1">
      <c r="A53" t="s">
        <v>1229</v>
      </c>
    </row>
    <row r="54" spans="1:1">
      <c r="A54" t="s">
        <v>1230</v>
      </c>
    </row>
    <row r="55" spans="1:1">
      <c r="A55" t="s">
        <v>1231</v>
      </c>
    </row>
    <row r="56" spans="1:1">
      <c r="A56" t="s">
        <v>1232</v>
      </c>
    </row>
    <row r="57" spans="1:1">
      <c r="A57" t="s">
        <v>1233</v>
      </c>
    </row>
    <row r="58" spans="1:1">
      <c r="A58" t="s">
        <v>1234</v>
      </c>
    </row>
    <row r="59" spans="1:1">
      <c r="A59" t="s">
        <v>1235</v>
      </c>
    </row>
    <row r="60" spans="1:1">
      <c r="A60" t="s">
        <v>1236</v>
      </c>
    </row>
    <row r="61" spans="1:1">
      <c r="A61" t="s">
        <v>1237</v>
      </c>
    </row>
    <row r="62" spans="1:1">
      <c r="A62" t="s">
        <v>1238</v>
      </c>
    </row>
    <row r="63" spans="1:1">
      <c r="A63" t="s">
        <v>1239</v>
      </c>
    </row>
    <row r="64" spans="1:1">
      <c r="A64" t="s">
        <v>1240</v>
      </c>
    </row>
    <row r="65" spans="1:1">
      <c r="A65" t="s">
        <v>1178</v>
      </c>
    </row>
    <row r="66" spans="1:1">
      <c r="A66" t="s">
        <v>1241</v>
      </c>
    </row>
    <row r="67" spans="1:1">
      <c r="A67" t="s">
        <v>1242</v>
      </c>
    </row>
    <row r="68" spans="1:1">
      <c r="A68" t="s">
        <v>1243</v>
      </c>
    </row>
    <row r="69" spans="1:1">
      <c r="A69" t="s">
        <v>1244</v>
      </c>
    </row>
    <row r="70" spans="1:1">
      <c r="A70" t="s">
        <v>1245</v>
      </c>
    </row>
    <row r="71" spans="1:1">
      <c r="A71" t="s">
        <v>1246</v>
      </c>
    </row>
    <row r="72" spans="1:1">
      <c r="A72" t="s">
        <v>1247</v>
      </c>
    </row>
    <row r="73" spans="1:1">
      <c r="A73" t="s">
        <v>1248</v>
      </c>
    </row>
    <row r="74" spans="1:1">
      <c r="A74" t="s">
        <v>1249</v>
      </c>
    </row>
    <row r="75" spans="1:1">
      <c r="A75" t="s">
        <v>1250</v>
      </c>
    </row>
    <row r="76" spans="1:1">
      <c r="A76" t="s">
        <v>1251</v>
      </c>
    </row>
    <row r="77" spans="1:1">
      <c r="A77" t="s">
        <v>1252</v>
      </c>
    </row>
    <row r="78" spans="1:1">
      <c r="A78" t="s">
        <v>1253</v>
      </c>
    </row>
    <row r="79" spans="1:1">
      <c r="A79" t="s">
        <v>1254</v>
      </c>
    </row>
    <row r="80" spans="1:1">
      <c r="A80" t="s">
        <v>1255</v>
      </c>
    </row>
    <row r="81" spans="1:1">
      <c r="A81" t="s">
        <v>1256</v>
      </c>
    </row>
    <row r="82" spans="1:1">
      <c r="A82" t="s">
        <v>1257</v>
      </c>
    </row>
    <row r="83" spans="1:1">
      <c r="A83" t="s">
        <v>1258</v>
      </c>
    </row>
    <row r="84" spans="1:1">
      <c r="A84" t="s">
        <v>1259</v>
      </c>
    </row>
    <row r="85" spans="1:1">
      <c r="A85" t="s">
        <v>1260</v>
      </c>
    </row>
    <row r="86" spans="1:1">
      <c r="A86" t="s">
        <v>1261</v>
      </c>
    </row>
    <row r="87" spans="1:1">
      <c r="A87" t="s">
        <v>1262</v>
      </c>
    </row>
    <row r="88" spans="1:1">
      <c r="A88" t="s">
        <v>1263</v>
      </c>
    </row>
    <row r="89" spans="1:1">
      <c r="A89" t="s">
        <v>1264</v>
      </c>
    </row>
    <row r="90" spans="1:1">
      <c r="A90" t="s">
        <v>1265</v>
      </c>
    </row>
    <row r="91" spans="1:1">
      <c r="A91" t="s">
        <v>1266</v>
      </c>
    </row>
    <row r="92" spans="1:1">
      <c r="A92" t="s">
        <v>1267</v>
      </c>
    </row>
    <row r="93" spans="1:1">
      <c r="A93" t="s">
        <v>1268</v>
      </c>
    </row>
    <row r="94" spans="1:1">
      <c r="A94" t="s">
        <v>1269</v>
      </c>
    </row>
    <row r="95" spans="1:1">
      <c r="A95" t="s">
        <v>1270</v>
      </c>
    </row>
    <row r="96" spans="1:1">
      <c r="A96" t="s">
        <v>1271</v>
      </c>
    </row>
    <row r="97" spans="1:1">
      <c r="A97" t="s">
        <v>1272</v>
      </c>
    </row>
    <row r="98" spans="1:1">
      <c r="A98" t="s">
        <v>1273</v>
      </c>
    </row>
    <row r="99" spans="1:1">
      <c r="A99" t="s">
        <v>1274</v>
      </c>
    </row>
    <row r="100" spans="1:1">
      <c r="A100" t="s">
        <v>1275</v>
      </c>
    </row>
    <row r="101" spans="1:1">
      <c r="A101" t="s">
        <v>1276</v>
      </c>
    </row>
    <row r="102" spans="1:1">
      <c r="A102" t="s">
        <v>1277</v>
      </c>
    </row>
    <row r="103" spans="1:1">
      <c r="A103" t="s">
        <v>1278</v>
      </c>
    </row>
    <row r="104" spans="1:1">
      <c r="A104" t="s">
        <v>1279</v>
      </c>
    </row>
    <row r="105" spans="1:1">
      <c r="A105" t="s">
        <v>1280</v>
      </c>
    </row>
    <row r="106" spans="1:1">
      <c r="A106" t="s">
        <v>1281</v>
      </c>
    </row>
    <row r="107" spans="1:1">
      <c r="A107" t="s">
        <v>1282</v>
      </c>
    </row>
    <row r="108" spans="1:1">
      <c r="A108" t="s">
        <v>1283</v>
      </c>
    </row>
    <row r="109" spans="1:1">
      <c r="A109" t="s">
        <v>1284</v>
      </c>
    </row>
    <row r="110" spans="1:1">
      <c r="A110" t="s">
        <v>1285</v>
      </c>
    </row>
    <row r="111" spans="1:1">
      <c r="A111" t="s">
        <v>1286</v>
      </c>
    </row>
    <row r="112" spans="1:1">
      <c r="A112" t="s">
        <v>1287</v>
      </c>
    </row>
    <row r="113" spans="1:1">
      <c r="A113" t="s">
        <v>1288</v>
      </c>
    </row>
    <row r="114" spans="1:1">
      <c r="A114" t="s">
        <v>1289</v>
      </c>
    </row>
    <row r="115" spans="1:1">
      <c r="A115" t="s">
        <v>1290</v>
      </c>
    </row>
    <row r="116" spans="1:1">
      <c r="A116" t="s">
        <v>1291</v>
      </c>
    </row>
    <row r="117" spans="1:1">
      <c r="A117" t="s">
        <v>1292</v>
      </c>
    </row>
    <row r="118" spans="1:1">
      <c r="A118" t="s">
        <v>1293</v>
      </c>
    </row>
    <row r="119" spans="1:1">
      <c r="A119" t="s">
        <v>1294</v>
      </c>
    </row>
    <row r="120" spans="1:1">
      <c r="A120" t="s">
        <v>1295</v>
      </c>
    </row>
    <row r="121" spans="1:1">
      <c r="A121" t="s">
        <v>1296</v>
      </c>
    </row>
    <row r="122" spans="1:1">
      <c r="A122" t="s">
        <v>1297</v>
      </c>
    </row>
    <row r="123" spans="1:1">
      <c r="A123" t="s">
        <v>1298</v>
      </c>
    </row>
    <row r="124" spans="1:1">
      <c r="A124" t="s">
        <v>1299</v>
      </c>
    </row>
    <row r="125" spans="1:1">
      <c r="A125" t="s">
        <v>1300</v>
      </c>
    </row>
    <row r="126" spans="1:1">
      <c r="A126" t="s">
        <v>1301</v>
      </c>
    </row>
    <row r="127" spans="1:1">
      <c r="A127" t="s">
        <v>1302</v>
      </c>
    </row>
    <row r="128" spans="1:1">
      <c r="A128" t="s">
        <v>1303</v>
      </c>
    </row>
    <row r="129" spans="1:1">
      <c r="A129" t="s">
        <v>1304</v>
      </c>
    </row>
    <row r="130" spans="1:1">
      <c r="A130" t="s">
        <v>1305</v>
      </c>
    </row>
    <row r="131" spans="1:1">
      <c r="A131" t="s">
        <v>1306</v>
      </c>
    </row>
    <row r="132" spans="1:1">
      <c r="A132" t="s">
        <v>1307</v>
      </c>
    </row>
    <row r="133" spans="1:1">
      <c r="A133" t="s">
        <v>1308</v>
      </c>
    </row>
    <row r="134" spans="1:1">
      <c r="A134" t="s">
        <v>1309</v>
      </c>
    </row>
    <row r="135" spans="1:1">
      <c r="A135" t="s">
        <v>1310</v>
      </c>
    </row>
    <row r="136" spans="1:1">
      <c r="A136" t="s">
        <v>1311</v>
      </c>
    </row>
    <row r="137" spans="1:1">
      <c r="A137" t="s">
        <v>1312</v>
      </c>
    </row>
    <row r="138" spans="1:1">
      <c r="A138" t="s">
        <v>1313</v>
      </c>
    </row>
    <row r="139" spans="1:1">
      <c r="A139" t="s">
        <v>1314</v>
      </c>
    </row>
    <row r="140" spans="1:1">
      <c r="A140" t="s">
        <v>1315</v>
      </c>
    </row>
    <row r="141" spans="1:1">
      <c r="A141" t="s">
        <v>1316</v>
      </c>
    </row>
    <row r="142" spans="1:1">
      <c r="A142" t="s">
        <v>1317</v>
      </c>
    </row>
    <row r="143" spans="1:1">
      <c r="A143" t="s">
        <v>1318</v>
      </c>
    </row>
    <row r="144" spans="1:1">
      <c r="A144" t="s">
        <v>1319</v>
      </c>
    </row>
    <row r="145" spans="1:1">
      <c r="A145" t="s">
        <v>1320</v>
      </c>
    </row>
    <row r="146" spans="1:1">
      <c r="A146" t="s">
        <v>1321</v>
      </c>
    </row>
    <row r="147" spans="1:1">
      <c r="A147" t="s">
        <v>1322</v>
      </c>
    </row>
    <row r="148" spans="1:1">
      <c r="A148" t="s">
        <v>1323</v>
      </c>
    </row>
    <row r="149" spans="1:1">
      <c r="A149" t="s">
        <v>1324</v>
      </c>
    </row>
    <row r="150" spans="1:1">
      <c r="A150" t="s">
        <v>1325</v>
      </c>
    </row>
    <row r="151" spans="1:1">
      <c r="A151" t="s">
        <v>1326</v>
      </c>
    </row>
    <row r="152" spans="1:1">
      <c r="A152" t="s">
        <v>1327</v>
      </c>
    </row>
    <row r="153" spans="1:1">
      <c r="A153" t="s">
        <v>1328</v>
      </c>
    </row>
    <row r="154" spans="1:1">
      <c r="A154" t="s">
        <v>1329</v>
      </c>
    </row>
    <row r="155" spans="1:1">
      <c r="A155" t="s">
        <v>1330</v>
      </c>
    </row>
    <row r="156" spans="1:1">
      <c r="A156" t="s">
        <v>1331</v>
      </c>
    </row>
    <row r="157" spans="1:1">
      <c r="A157" t="s">
        <v>1332</v>
      </c>
    </row>
    <row r="158" spans="1:1">
      <c r="A158" t="s">
        <v>1333</v>
      </c>
    </row>
    <row r="159" spans="1:1">
      <c r="A159" t="s">
        <v>1334</v>
      </c>
    </row>
    <row r="160" spans="1:1">
      <c r="A160" t="s">
        <v>1335</v>
      </c>
    </row>
    <row r="161" spans="1:1">
      <c r="A161" t="s">
        <v>1336</v>
      </c>
    </row>
    <row r="162" spans="1:1">
      <c r="A162" t="s">
        <v>1337</v>
      </c>
    </row>
    <row r="163" spans="1:1">
      <c r="A163" t="s">
        <v>1338</v>
      </c>
    </row>
    <row r="164" spans="1:1">
      <c r="A164" t="s">
        <v>1339</v>
      </c>
    </row>
    <row r="165" spans="1:1">
      <c r="A165" t="s">
        <v>1340</v>
      </c>
    </row>
    <row r="166" spans="1:1">
      <c r="A166" t="s">
        <v>1341</v>
      </c>
    </row>
    <row r="167" spans="1:1">
      <c r="A167" t="s">
        <v>1342</v>
      </c>
    </row>
    <row r="168" spans="1:1">
      <c r="A168" t="s">
        <v>1343</v>
      </c>
    </row>
    <row r="169" spans="1:1">
      <c r="A169" t="s">
        <v>1344</v>
      </c>
    </row>
    <row r="170" spans="1:1">
      <c r="A170" t="s">
        <v>1345</v>
      </c>
    </row>
    <row r="171" spans="1:1">
      <c r="A171" t="s">
        <v>1346</v>
      </c>
    </row>
    <row r="172" spans="1:1">
      <c r="A172" t="s">
        <v>1347</v>
      </c>
    </row>
    <row r="173" spans="1:1">
      <c r="A173" t="s">
        <v>1348</v>
      </c>
    </row>
    <row r="174" spans="1:1">
      <c r="A174" t="s">
        <v>1349</v>
      </c>
    </row>
    <row r="175" spans="1:1">
      <c r="A175" t="s">
        <v>1350</v>
      </c>
    </row>
    <row r="176" spans="1:1">
      <c r="A176" t="s">
        <v>1351</v>
      </c>
    </row>
    <row r="177" spans="1:1">
      <c r="A177" t="s">
        <v>1352</v>
      </c>
    </row>
    <row r="178" spans="1:1">
      <c r="A178" t="s">
        <v>1353</v>
      </c>
    </row>
    <row r="179" spans="1:1">
      <c r="A179" t="s">
        <v>1354</v>
      </c>
    </row>
    <row r="180" spans="1:1">
      <c r="A180" t="s">
        <v>1355</v>
      </c>
    </row>
    <row r="181" spans="1:1">
      <c r="A181" t="s">
        <v>1356</v>
      </c>
    </row>
    <row r="182" spans="1:1">
      <c r="A182" t="s">
        <v>1357</v>
      </c>
    </row>
    <row r="183" spans="1:1">
      <c r="A183" t="s">
        <v>1358</v>
      </c>
    </row>
    <row r="184" spans="1:1">
      <c r="A184" t="s">
        <v>1359</v>
      </c>
    </row>
    <row r="185" spans="1:1">
      <c r="A185" t="s">
        <v>1360</v>
      </c>
    </row>
    <row r="186" spans="1:1">
      <c r="A186" t="s">
        <v>1361</v>
      </c>
    </row>
    <row r="187" spans="1:1">
      <c r="A187" t="s">
        <v>1362</v>
      </c>
    </row>
    <row r="188" spans="1:1">
      <c r="A188" t="s">
        <v>1363</v>
      </c>
    </row>
    <row r="189" spans="1:1">
      <c r="A189" t="s">
        <v>1364</v>
      </c>
    </row>
    <row r="190" spans="1:1">
      <c r="A190" t="s">
        <v>1365</v>
      </c>
    </row>
    <row r="191" spans="1:1">
      <c r="A191" t="s">
        <v>1366</v>
      </c>
    </row>
    <row r="192" spans="1:1">
      <c r="A192" t="s">
        <v>1367</v>
      </c>
    </row>
    <row r="193" spans="1:1">
      <c r="A193" t="s">
        <v>1368</v>
      </c>
    </row>
    <row r="194" spans="1:1">
      <c r="A194" t="s">
        <v>1369</v>
      </c>
    </row>
    <row r="195" spans="1:1">
      <c r="A195" t="s">
        <v>1370</v>
      </c>
    </row>
    <row r="196" spans="1:1">
      <c r="A196" t="s">
        <v>1371</v>
      </c>
    </row>
    <row r="197" spans="1:1">
      <c r="A197" t="s">
        <v>1372</v>
      </c>
    </row>
    <row r="198" spans="1:1">
      <c r="A198" t="s">
        <v>1373</v>
      </c>
    </row>
    <row r="199" spans="1:1">
      <c r="A199" t="s">
        <v>1374</v>
      </c>
    </row>
    <row r="200" spans="1:1">
      <c r="A200" t="s">
        <v>1375</v>
      </c>
    </row>
    <row r="201" spans="1:1">
      <c r="A201" t="s">
        <v>1376</v>
      </c>
    </row>
    <row r="202" spans="1:1">
      <c r="A202" t="s">
        <v>1377</v>
      </c>
    </row>
    <row r="203" spans="1:1">
      <c r="A203" t="s">
        <v>1378</v>
      </c>
    </row>
    <row r="204" spans="1:1">
      <c r="A204" t="s">
        <v>1379</v>
      </c>
    </row>
    <row r="205" spans="1:1">
      <c r="A205" t="s">
        <v>1380</v>
      </c>
    </row>
    <row r="206" spans="1:1">
      <c r="A206" t="s">
        <v>1381</v>
      </c>
    </row>
    <row r="207" spans="1:1">
      <c r="A207" t="s">
        <v>1382</v>
      </c>
    </row>
    <row r="208" spans="1:1">
      <c r="A208" t="s">
        <v>1383</v>
      </c>
    </row>
    <row r="209" spans="1:1">
      <c r="A209" t="s">
        <v>1384</v>
      </c>
    </row>
    <row r="210" spans="1:1">
      <c r="A210" t="s">
        <v>1385</v>
      </c>
    </row>
    <row r="211" spans="1:1">
      <c r="A211" t="s">
        <v>1386</v>
      </c>
    </row>
    <row r="212" spans="1:1">
      <c r="A212" t="s">
        <v>1387</v>
      </c>
    </row>
    <row r="213" spans="1:1">
      <c r="A213" t="s">
        <v>1388</v>
      </c>
    </row>
    <row r="214" spans="1:1">
      <c r="A214" t="s">
        <v>1389</v>
      </c>
    </row>
    <row r="215" spans="1:1">
      <c r="A215" t="s">
        <v>1390</v>
      </c>
    </row>
    <row r="216" spans="1:1">
      <c r="A216" t="s">
        <v>1391</v>
      </c>
    </row>
    <row r="217" spans="1:1">
      <c r="A217" t="s">
        <v>1392</v>
      </c>
    </row>
    <row r="218" spans="1:1">
      <c r="A218" t="s">
        <v>1393</v>
      </c>
    </row>
    <row r="219" spans="1:1">
      <c r="A219" t="s">
        <v>1394</v>
      </c>
    </row>
    <row r="220" spans="1:1">
      <c r="A220" t="s">
        <v>1395</v>
      </c>
    </row>
    <row r="221" spans="1:1">
      <c r="A221" t="s">
        <v>1396</v>
      </c>
    </row>
    <row r="222" spans="1:1">
      <c r="A222" t="s">
        <v>1397</v>
      </c>
    </row>
    <row r="223" spans="1:1">
      <c r="A223" t="s">
        <v>1398</v>
      </c>
    </row>
    <row r="224" spans="1:1">
      <c r="A224" t="s">
        <v>1399</v>
      </c>
    </row>
    <row r="225" spans="1:1">
      <c r="A225" t="s">
        <v>1400</v>
      </c>
    </row>
    <row r="226" spans="1:1">
      <c r="A226" t="s">
        <v>1401</v>
      </c>
    </row>
    <row r="227" spans="1:1">
      <c r="A227" t="s">
        <v>1402</v>
      </c>
    </row>
    <row r="228" spans="1:1">
      <c r="A228" t="s">
        <v>1403</v>
      </c>
    </row>
    <row r="229" spans="1:1">
      <c r="A229" t="s">
        <v>1404</v>
      </c>
    </row>
    <row r="230" spans="1:1">
      <c r="A230" t="s">
        <v>1405</v>
      </c>
    </row>
    <row r="231" spans="1:1">
      <c r="A231" t="s">
        <v>1406</v>
      </c>
    </row>
    <row r="232" spans="1:1">
      <c r="A232" t="s">
        <v>1407</v>
      </c>
    </row>
    <row r="233" spans="1:1">
      <c r="A233" t="s">
        <v>1408</v>
      </c>
    </row>
    <row r="234" spans="1:1">
      <c r="A234" t="s">
        <v>1409</v>
      </c>
    </row>
    <row r="235" spans="1:1">
      <c r="A235" t="s">
        <v>1410</v>
      </c>
    </row>
    <row r="236" spans="1:1">
      <c r="A236" t="s">
        <v>1411</v>
      </c>
    </row>
    <row r="237" spans="1:1">
      <c r="A237" t="s">
        <v>1412</v>
      </c>
    </row>
    <row r="238" spans="1:1">
      <c r="A238" t="s">
        <v>1413</v>
      </c>
    </row>
    <row r="239" spans="1:1">
      <c r="A239" t="s">
        <v>1414</v>
      </c>
    </row>
    <row r="240" spans="1:1">
      <c r="A240" t="s">
        <v>1415</v>
      </c>
    </row>
    <row r="241" spans="1:1">
      <c r="A241" t="s">
        <v>1416</v>
      </c>
    </row>
    <row r="242" spans="1:1">
      <c r="A242" t="s">
        <v>1417</v>
      </c>
    </row>
    <row r="243" spans="1:1">
      <c r="A243" t="s">
        <v>1418</v>
      </c>
    </row>
    <row r="244" spans="1:1">
      <c r="A244" t="s">
        <v>1419</v>
      </c>
    </row>
    <row r="245" spans="1:1">
      <c r="A245" t="s">
        <v>1420</v>
      </c>
    </row>
    <row r="246" spans="1:1">
      <c r="A246" t="s">
        <v>1421</v>
      </c>
    </row>
    <row r="247" spans="1:1">
      <c r="A247" t="s">
        <v>1422</v>
      </c>
    </row>
    <row r="248" spans="1:1">
      <c r="A248" t="s">
        <v>1423</v>
      </c>
    </row>
    <row r="249" spans="1:1">
      <c r="A249" t="s">
        <v>1424</v>
      </c>
    </row>
    <row r="250" spans="1:1">
      <c r="A250" t="s">
        <v>1425</v>
      </c>
    </row>
    <row r="251" spans="1:1">
      <c r="A251" t="s">
        <v>1426</v>
      </c>
    </row>
    <row r="252" spans="1:1">
      <c r="A252" t="s">
        <v>1427</v>
      </c>
    </row>
    <row r="253" spans="1:1">
      <c r="A253" t="s">
        <v>1428</v>
      </c>
    </row>
    <row r="254" spans="1:1">
      <c r="A254" t="s">
        <v>1429</v>
      </c>
    </row>
    <row r="255" spans="1:1">
      <c r="A255" t="s">
        <v>1430</v>
      </c>
    </row>
    <row r="256" spans="1:1">
      <c r="A256" t="s">
        <v>1431</v>
      </c>
    </row>
    <row r="257" spans="1:1">
      <c r="A257" t="s">
        <v>1432</v>
      </c>
    </row>
    <row r="258" spans="1:1">
      <c r="A258" t="s">
        <v>1433</v>
      </c>
    </row>
    <row r="259" spans="1:1">
      <c r="A259" t="s">
        <v>1434</v>
      </c>
    </row>
    <row r="260" spans="1:1">
      <c r="A260" t="s">
        <v>1435</v>
      </c>
    </row>
    <row r="261" spans="1:1">
      <c r="A261" t="s">
        <v>1436</v>
      </c>
    </row>
    <row r="262" spans="1:1">
      <c r="A262" t="s">
        <v>1437</v>
      </c>
    </row>
    <row r="263" spans="1:1">
      <c r="A263" t="s">
        <v>1438</v>
      </c>
    </row>
    <row r="264" spans="1:1">
      <c r="A264" t="s">
        <v>1439</v>
      </c>
    </row>
    <row r="265" spans="1:1">
      <c r="A265" t="s">
        <v>1440</v>
      </c>
    </row>
    <row r="266" spans="1:1">
      <c r="A266" t="s">
        <v>1441</v>
      </c>
    </row>
    <row r="267" spans="1:1">
      <c r="A267" t="s">
        <v>1442</v>
      </c>
    </row>
    <row r="268" spans="1:1">
      <c r="A268" t="s">
        <v>1443</v>
      </c>
    </row>
    <row r="269" spans="1:1">
      <c r="A269" t="s">
        <v>1444</v>
      </c>
    </row>
    <row r="270" spans="1:1">
      <c r="A270" t="s">
        <v>1445</v>
      </c>
    </row>
    <row r="271" spans="1:1">
      <c r="A271" t="s">
        <v>1446</v>
      </c>
    </row>
    <row r="272" spans="1:1">
      <c r="A272" t="s">
        <v>1447</v>
      </c>
    </row>
    <row r="273" spans="1:1">
      <c r="A273" t="s">
        <v>1448</v>
      </c>
    </row>
    <row r="274" spans="1:1">
      <c r="A274" t="s">
        <v>1449</v>
      </c>
    </row>
    <row r="275" spans="1:1">
      <c r="A275" t="s">
        <v>1450</v>
      </c>
    </row>
    <row r="276" spans="1:1">
      <c r="A276" t="s">
        <v>1451</v>
      </c>
    </row>
    <row r="277" spans="1:1">
      <c r="A277" t="s">
        <v>1452</v>
      </c>
    </row>
    <row r="278" spans="1:1">
      <c r="A278" t="s">
        <v>1453</v>
      </c>
    </row>
    <row r="279" spans="1:1">
      <c r="A279" t="s">
        <v>1454</v>
      </c>
    </row>
    <row r="280" spans="1:1">
      <c r="A280" t="s">
        <v>1455</v>
      </c>
    </row>
    <row r="281" spans="1:1">
      <c r="A281" t="s">
        <v>1456</v>
      </c>
    </row>
    <row r="282" spans="1:1">
      <c r="A282" t="s">
        <v>1457</v>
      </c>
    </row>
    <row r="283" spans="1:1">
      <c r="A283" t="s">
        <v>1458</v>
      </c>
    </row>
    <row r="284" spans="1:1">
      <c r="A284" t="s">
        <v>1459</v>
      </c>
    </row>
    <row r="285" spans="1:1">
      <c r="A285" t="s">
        <v>1460</v>
      </c>
    </row>
    <row r="286" spans="1:1">
      <c r="A286" t="s">
        <v>1461</v>
      </c>
    </row>
    <row r="287" spans="1:1">
      <c r="A287" t="s">
        <v>1462</v>
      </c>
    </row>
    <row r="288" spans="1:1">
      <c r="A288" t="s">
        <v>1463</v>
      </c>
    </row>
    <row r="289" spans="1:1">
      <c r="A289" t="s">
        <v>1464</v>
      </c>
    </row>
    <row r="290" spans="1:1">
      <c r="A290" t="s">
        <v>1465</v>
      </c>
    </row>
    <row r="291" spans="1:1">
      <c r="A291" t="s">
        <v>1466</v>
      </c>
    </row>
    <row r="292" spans="1:1">
      <c r="A292" t="s">
        <v>1467</v>
      </c>
    </row>
    <row r="293" spans="1:1">
      <c r="A293" t="s">
        <v>1468</v>
      </c>
    </row>
    <row r="294" spans="1:1">
      <c r="A294" t="s">
        <v>1469</v>
      </c>
    </row>
    <row r="295" spans="1:1">
      <c r="A295" t="s">
        <v>1470</v>
      </c>
    </row>
    <row r="296" spans="1:1">
      <c r="A296" t="s">
        <v>1471</v>
      </c>
    </row>
    <row r="297" spans="1:1">
      <c r="A297" t="s">
        <v>1472</v>
      </c>
    </row>
    <row r="298" spans="1:1">
      <c r="A298" t="s">
        <v>1473</v>
      </c>
    </row>
    <row r="299" spans="1:1">
      <c r="A299" t="s">
        <v>1474</v>
      </c>
    </row>
    <row r="300" spans="1:1">
      <c r="A300" t="s">
        <v>1475</v>
      </c>
    </row>
    <row r="301" spans="1:1">
      <c r="A301" t="s">
        <v>1476</v>
      </c>
    </row>
    <row r="302" spans="1:1">
      <c r="A302" t="s">
        <v>1477</v>
      </c>
    </row>
    <row r="303" spans="1:1">
      <c r="A303" t="s">
        <v>1478</v>
      </c>
    </row>
    <row r="304" spans="1:1">
      <c r="A304" t="s">
        <v>1479</v>
      </c>
    </row>
    <row r="305" spans="1:1">
      <c r="A305" t="s">
        <v>1480</v>
      </c>
    </row>
    <row r="306" spans="1:1">
      <c r="A306" t="s">
        <v>1481</v>
      </c>
    </row>
    <row r="307" spans="1:1">
      <c r="A307" t="s">
        <v>1482</v>
      </c>
    </row>
    <row r="308" spans="1:1">
      <c r="A308" t="s">
        <v>1483</v>
      </c>
    </row>
    <row r="309" spans="1:1">
      <c r="A309" t="s">
        <v>1484</v>
      </c>
    </row>
    <row r="310" spans="1:1">
      <c r="A310" t="s">
        <v>1485</v>
      </c>
    </row>
    <row r="311" spans="1:1">
      <c r="A311" t="s">
        <v>1486</v>
      </c>
    </row>
    <row r="312" spans="1:1">
      <c r="A312" t="s">
        <v>1487</v>
      </c>
    </row>
    <row r="313" spans="1:1">
      <c r="A313" t="s">
        <v>1488</v>
      </c>
    </row>
    <row r="314" spans="1:1">
      <c r="A314" t="s">
        <v>1489</v>
      </c>
    </row>
    <row r="315" spans="1:1">
      <c r="A315" t="s">
        <v>1490</v>
      </c>
    </row>
    <row r="316" spans="1:1">
      <c r="A316" t="s">
        <v>1491</v>
      </c>
    </row>
    <row r="317" spans="1:1">
      <c r="A317" t="s">
        <v>1492</v>
      </c>
    </row>
    <row r="318" spans="1:1">
      <c r="A318" t="s">
        <v>1493</v>
      </c>
    </row>
    <row r="319" spans="1:1">
      <c r="A319" t="s">
        <v>1494</v>
      </c>
    </row>
    <row r="320" spans="1:1">
      <c r="A320" t="s">
        <v>1495</v>
      </c>
    </row>
    <row r="321" spans="1:1">
      <c r="A321" t="s">
        <v>1496</v>
      </c>
    </row>
    <row r="322" spans="1:1">
      <c r="A322" t="s">
        <v>1497</v>
      </c>
    </row>
    <row r="323" spans="1:1">
      <c r="A323" t="s">
        <v>1498</v>
      </c>
    </row>
    <row r="324" spans="1:1">
      <c r="A324" t="s">
        <v>1499</v>
      </c>
    </row>
    <row r="325" spans="1:1">
      <c r="A325" t="s">
        <v>1500</v>
      </c>
    </row>
    <row r="326" spans="1:1">
      <c r="A326" t="s">
        <v>1501</v>
      </c>
    </row>
    <row r="327" spans="1:1">
      <c r="A327" t="s">
        <v>1502</v>
      </c>
    </row>
    <row r="328" spans="1:1">
      <c r="A328" t="s">
        <v>1503</v>
      </c>
    </row>
    <row r="329" spans="1:1">
      <c r="A329" t="s">
        <v>1504</v>
      </c>
    </row>
    <row r="330" spans="1:1">
      <c r="A330" t="s">
        <v>1505</v>
      </c>
    </row>
    <row r="331" spans="1:1">
      <c r="A331" t="s">
        <v>1506</v>
      </c>
    </row>
    <row r="332" spans="1:1">
      <c r="A332" t="s">
        <v>1507</v>
      </c>
    </row>
    <row r="333" spans="1:1">
      <c r="A333" t="s">
        <v>1508</v>
      </c>
    </row>
    <row r="334" spans="1:1">
      <c r="A334" t="s">
        <v>1509</v>
      </c>
    </row>
    <row r="335" spans="1:1">
      <c r="A335" t="s">
        <v>1510</v>
      </c>
    </row>
    <row r="336" spans="1:1">
      <c r="A336" t="s">
        <v>1511</v>
      </c>
    </row>
    <row r="337" spans="1:1">
      <c r="A337" t="s">
        <v>1512</v>
      </c>
    </row>
    <row r="338" spans="1:1">
      <c r="A338" t="s">
        <v>1513</v>
      </c>
    </row>
    <row r="339" spans="1:1">
      <c r="A339" t="s">
        <v>1514</v>
      </c>
    </row>
    <row r="340" spans="1:1">
      <c r="A340" t="s">
        <v>1515</v>
      </c>
    </row>
    <row r="341" spans="1:1">
      <c r="A341" t="s">
        <v>1516</v>
      </c>
    </row>
    <row r="342" spans="1:1">
      <c r="A342" t="s">
        <v>1517</v>
      </c>
    </row>
    <row r="343" spans="1:1">
      <c r="A343" t="s">
        <v>1518</v>
      </c>
    </row>
    <row r="344" spans="1:1">
      <c r="A344" t="s">
        <v>1519</v>
      </c>
    </row>
    <row r="345" spans="1:1">
      <c r="A345" t="s">
        <v>1520</v>
      </c>
    </row>
    <row r="346" spans="1:1">
      <c r="A346" t="s">
        <v>1521</v>
      </c>
    </row>
    <row r="347" spans="1:1">
      <c r="A347" t="s">
        <v>1522</v>
      </c>
    </row>
    <row r="348" spans="1:1">
      <c r="A348" t="s">
        <v>1523</v>
      </c>
    </row>
    <row r="349" spans="1:1">
      <c r="A349" t="s">
        <v>1524</v>
      </c>
    </row>
    <row r="350" spans="1:1">
      <c r="A350" t="s">
        <v>1525</v>
      </c>
    </row>
    <row r="351" spans="1:1">
      <c r="A351" t="s">
        <v>1526</v>
      </c>
    </row>
    <row r="352" spans="1:1">
      <c r="A352" t="s">
        <v>1527</v>
      </c>
    </row>
    <row r="353" spans="1:1">
      <c r="A353" t="s">
        <v>1528</v>
      </c>
    </row>
    <row r="354" spans="1:1">
      <c r="A354" t="s">
        <v>1529</v>
      </c>
    </row>
    <row r="355" spans="1:1">
      <c r="A355" t="s">
        <v>1530</v>
      </c>
    </row>
    <row r="356" spans="1:1">
      <c r="A356" t="s">
        <v>1531</v>
      </c>
    </row>
    <row r="357" spans="1:1">
      <c r="A357" t="s">
        <v>1532</v>
      </c>
    </row>
    <row r="358" spans="1:1">
      <c r="A358" t="s">
        <v>1533</v>
      </c>
    </row>
    <row r="359" spans="1:1">
      <c r="A359" t="s">
        <v>1534</v>
      </c>
    </row>
    <row r="360" spans="1:1">
      <c r="A360" t="s">
        <v>1535</v>
      </c>
    </row>
    <row r="361" spans="1:1">
      <c r="A361" t="s">
        <v>1536</v>
      </c>
    </row>
    <row r="362" spans="1:1">
      <c r="A362" t="s">
        <v>1537</v>
      </c>
    </row>
    <row r="363" spans="1:1">
      <c r="A363" t="s">
        <v>1538</v>
      </c>
    </row>
    <row r="364" spans="1:1">
      <c r="A364" t="s">
        <v>1539</v>
      </c>
    </row>
    <row r="365" spans="1:1">
      <c r="A365" t="s">
        <v>1540</v>
      </c>
    </row>
    <row r="366" spans="1:1">
      <c r="A366" t="s">
        <v>1541</v>
      </c>
    </row>
    <row r="367" spans="1:1">
      <c r="A367" t="s">
        <v>1542</v>
      </c>
    </row>
    <row r="368" spans="1:1">
      <c r="A368" t="s">
        <v>1543</v>
      </c>
    </row>
    <row r="369" spans="1:1">
      <c r="A369" t="s">
        <v>1544</v>
      </c>
    </row>
    <row r="370" spans="1:1">
      <c r="A370" t="s">
        <v>1545</v>
      </c>
    </row>
    <row r="371" spans="1:1">
      <c r="A371" t="s">
        <v>1546</v>
      </c>
    </row>
    <row r="372" spans="1:1">
      <c r="A372" t="s">
        <v>1547</v>
      </c>
    </row>
    <row r="373" spans="1:1">
      <c r="A373" t="s">
        <v>1548</v>
      </c>
    </row>
    <row r="374" spans="1:1">
      <c r="A374" t="s">
        <v>1549</v>
      </c>
    </row>
    <row r="375" spans="1:1">
      <c r="A375" t="s">
        <v>1550</v>
      </c>
    </row>
    <row r="376" spans="1:1">
      <c r="A376" t="s">
        <v>1551</v>
      </c>
    </row>
    <row r="377" spans="1:1">
      <c r="A377" t="s">
        <v>1552</v>
      </c>
    </row>
    <row r="378" spans="1:1">
      <c r="A378" t="s">
        <v>1553</v>
      </c>
    </row>
    <row r="379" spans="1:1">
      <c r="A379" t="s">
        <v>1554</v>
      </c>
    </row>
    <row r="380" spans="1:1">
      <c r="A380" t="s">
        <v>1555</v>
      </c>
    </row>
    <row r="381" spans="1:1">
      <c r="A381" t="s">
        <v>1556</v>
      </c>
    </row>
    <row r="382" spans="1:1">
      <c r="A382" t="s">
        <v>1557</v>
      </c>
    </row>
    <row r="383" spans="1:1">
      <c r="A383" t="s">
        <v>1558</v>
      </c>
    </row>
    <row r="384" spans="1:1">
      <c r="A384" t="s">
        <v>1559</v>
      </c>
    </row>
    <row r="385" spans="1:1">
      <c r="A385" t="s">
        <v>1560</v>
      </c>
    </row>
    <row r="386" spans="1:1">
      <c r="A386" t="s">
        <v>1561</v>
      </c>
    </row>
    <row r="387" spans="1:1">
      <c r="A387" t="s">
        <v>1562</v>
      </c>
    </row>
    <row r="388" spans="1:1">
      <c r="A388" t="s">
        <v>1563</v>
      </c>
    </row>
    <row r="389" spans="1:1">
      <c r="A389" t="s">
        <v>1564</v>
      </c>
    </row>
    <row r="390" spans="1:1">
      <c r="A390" t="s">
        <v>1565</v>
      </c>
    </row>
    <row r="391" spans="1:1">
      <c r="A391" t="s">
        <v>1566</v>
      </c>
    </row>
    <row r="392" spans="1:1">
      <c r="A392" t="s">
        <v>1567</v>
      </c>
    </row>
    <row r="393" spans="1:1">
      <c r="A393" t="s">
        <v>1568</v>
      </c>
    </row>
    <row r="394" spans="1:1">
      <c r="A394" t="s">
        <v>1569</v>
      </c>
    </row>
    <row r="395" spans="1:1">
      <c r="A395" t="s">
        <v>1570</v>
      </c>
    </row>
    <row r="396" spans="1:1">
      <c r="A396" t="s">
        <v>1571</v>
      </c>
    </row>
    <row r="397" spans="1:1">
      <c r="A397" t="s">
        <v>1572</v>
      </c>
    </row>
    <row r="398" spans="1:1">
      <c r="A398" t="s">
        <v>1573</v>
      </c>
    </row>
    <row r="399" spans="1:1">
      <c r="A399" t="s">
        <v>1574</v>
      </c>
    </row>
    <row r="400" spans="1:1">
      <c r="A400" t="s">
        <v>1575</v>
      </c>
    </row>
    <row r="401" spans="1:1">
      <c r="A401" t="s">
        <v>1576</v>
      </c>
    </row>
    <row r="402" spans="1:1">
      <c r="A402" t="s">
        <v>1577</v>
      </c>
    </row>
    <row r="403" spans="1:1">
      <c r="A403" t="s">
        <v>1578</v>
      </c>
    </row>
    <row r="404" spans="1:1">
      <c r="A404" t="s">
        <v>1579</v>
      </c>
    </row>
    <row r="405" spans="1:1">
      <c r="A405" t="s">
        <v>1580</v>
      </c>
    </row>
    <row r="406" spans="1:1">
      <c r="A406" t="s">
        <v>1581</v>
      </c>
    </row>
    <row r="407" spans="1:1">
      <c r="A407" t="s">
        <v>1582</v>
      </c>
    </row>
    <row r="408" spans="1:1">
      <c r="A408" t="s">
        <v>1583</v>
      </c>
    </row>
    <row r="409" spans="1:1">
      <c r="A409" t="s">
        <v>1584</v>
      </c>
    </row>
    <row r="410" spans="1:1">
      <c r="A410" t="s">
        <v>1585</v>
      </c>
    </row>
    <row r="411" spans="1:1">
      <c r="A411" t="s">
        <v>1586</v>
      </c>
    </row>
    <row r="412" spans="1:1">
      <c r="A412" t="s">
        <v>1587</v>
      </c>
    </row>
    <row r="413" spans="1:1">
      <c r="A413" t="s">
        <v>1588</v>
      </c>
    </row>
    <row r="414" spans="1:1">
      <c r="A414" t="s">
        <v>1589</v>
      </c>
    </row>
    <row r="415" spans="1:1">
      <c r="A415" t="s">
        <v>1590</v>
      </c>
    </row>
    <row r="416" spans="1:1">
      <c r="A416" t="s">
        <v>1591</v>
      </c>
    </row>
    <row r="417" spans="1:1">
      <c r="A417" t="s">
        <v>1592</v>
      </c>
    </row>
    <row r="418" spans="1:1">
      <c r="A418" t="s">
        <v>1593</v>
      </c>
    </row>
    <row r="419" spans="1:1">
      <c r="A419" t="s">
        <v>1594</v>
      </c>
    </row>
    <row r="420" spans="1:1">
      <c r="A420" t="s">
        <v>1595</v>
      </c>
    </row>
    <row r="421" spans="1:1">
      <c r="A421" t="s">
        <v>1596</v>
      </c>
    </row>
    <row r="422" spans="1:1">
      <c r="A422" t="s">
        <v>1173</v>
      </c>
    </row>
    <row r="423" spans="1:1">
      <c r="A423" t="s">
        <v>1597</v>
      </c>
    </row>
    <row r="424" spans="1:1">
      <c r="A424" t="s">
        <v>1598</v>
      </c>
    </row>
    <row r="425" spans="1:1">
      <c r="A425" t="s">
        <v>1599</v>
      </c>
    </row>
    <row r="426" spans="1:1">
      <c r="A426" t="s">
        <v>1600</v>
      </c>
    </row>
    <row r="427" spans="1:1">
      <c r="A427" t="s">
        <v>1601</v>
      </c>
    </row>
    <row r="428" spans="1:1">
      <c r="A428" t="s">
        <v>1602</v>
      </c>
    </row>
    <row r="429" spans="1:1">
      <c r="A429" t="s">
        <v>1603</v>
      </c>
    </row>
    <row r="430" spans="1:1">
      <c r="A430" t="s">
        <v>1604</v>
      </c>
    </row>
    <row r="431" spans="1:1">
      <c r="A431" t="s">
        <v>1605</v>
      </c>
    </row>
    <row r="432" spans="1:1">
      <c r="A432" t="s">
        <v>1606</v>
      </c>
    </row>
    <row r="433" spans="1:1">
      <c r="A433" t="s">
        <v>1607</v>
      </c>
    </row>
    <row r="434" spans="1:1">
      <c r="A434" t="s">
        <v>1608</v>
      </c>
    </row>
    <row r="435" spans="1:1">
      <c r="A435" t="s">
        <v>1609</v>
      </c>
    </row>
    <row r="436" spans="1:1">
      <c r="A436" t="s">
        <v>1610</v>
      </c>
    </row>
    <row r="437" spans="1:1">
      <c r="A437" t="s">
        <v>1611</v>
      </c>
    </row>
    <row r="438" spans="1:1">
      <c r="A438" t="s">
        <v>1612</v>
      </c>
    </row>
    <row r="439" spans="1:1">
      <c r="A439" t="s">
        <v>1613</v>
      </c>
    </row>
    <row r="440" spans="1:1">
      <c r="A440" t="s">
        <v>1614</v>
      </c>
    </row>
    <row r="441" spans="1:1">
      <c r="A441" t="s">
        <v>1615</v>
      </c>
    </row>
    <row r="442" spans="1:1">
      <c r="A442" t="s">
        <v>1616</v>
      </c>
    </row>
    <row r="443" spans="1:1">
      <c r="A443" t="s">
        <v>1617</v>
      </c>
    </row>
    <row r="444" spans="1:1">
      <c r="A444" t="s">
        <v>1618</v>
      </c>
    </row>
    <row r="445" spans="1:1">
      <c r="A445" t="s">
        <v>1619</v>
      </c>
    </row>
    <row r="446" spans="1:1">
      <c r="A446" t="s">
        <v>1620</v>
      </c>
    </row>
    <row r="447" spans="1:1">
      <c r="A447" t="s">
        <v>1621</v>
      </c>
    </row>
    <row r="448" spans="1:1">
      <c r="A448" t="s">
        <v>1622</v>
      </c>
    </row>
    <row r="449" spans="1:1">
      <c r="A449" t="s">
        <v>1623</v>
      </c>
    </row>
    <row r="450" spans="1:1">
      <c r="A450" t="s">
        <v>1624</v>
      </c>
    </row>
    <row r="451" spans="1:1">
      <c r="A451" t="s">
        <v>1625</v>
      </c>
    </row>
    <row r="452" spans="1:1">
      <c r="A452" t="s">
        <v>1626</v>
      </c>
    </row>
    <row r="453" spans="1:1">
      <c r="A453" t="s">
        <v>1627</v>
      </c>
    </row>
    <row r="454" spans="1:1">
      <c r="A454" t="s">
        <v>1628</v>
      </c>
    </row>
    <row r="455" spans="1:1">
      <c r="A455" t="s">
        <v>1629</v>
      </c>
    </row>
    <row r="456" spans="1:1">
      <c r="A456" t="s">
        <v>1630</v>
      </c>
    </row>
    <row r="457" spans="1:1">
      <c r="A457" t="s">
        <v>1631</v>
      </c>
    </row>
    <row r="458" spans="1:1">
      <c r="A458" t="s">
        <v>1632</v>
      </c>
    </row>
    <row r="459" spans="1:1">
      <c r="A459" t="s">
        <v>1633</v>
      </c>
    </row>
    <row r="460" spans="1:1">
      <c r="A460" t="s">
        <v>1634</v>
      </c>
    </row>
    <row r="461" spans="1:1">
      <c r="A461" t="s">
        <v>1635</v>
      </c>
    </row>
    <row r="462" spans="1:1">
      <c r="A462" t="s">
        <v>1636</v>
      </c>
    </row>
    <row r="463" spans="1:1">
      <c r="A463" t="s">
        <v>1637</v>
      </c>
    </row>
    <row r="464" spans="1:1">
      <c r="A464" t="s">
        <v>1638</v>
      </c>
    </row>
    <row r="465" spans="1:1">
      <c r="A465" t="s">
        <v>1639</v>
      </c>
    </row>
    <row r="466" spans="1:1">
      <c r="A466" t="s">
        <v>1640</v>
      </c>
    </row>
    <row r="467" spans="1:1">
      <c r="A467" t="s">
        <v>1641</v>
      </c>
    </row>
    <row r="468" spans="1:1">
      <c r="A468" t="s">
        <v>1642</v>
      </c>
    </row>
    <row r="469" spans="1:1">
      <c r="A469" t="s">
        <v>1643</v>
      </c>
    </row>
    <row r="470" spans="1:1">
      <c r="A470" t="s">
        <v>1644</v>
      </c>
    </row>
    <row r="471" spans="1:1">
      <c r="A471" t="s">
        <v>1645</v>
      </c>
    </row>
    <row r="472" spans="1:1">
      <c r="A472" t="s">
        <v>1646</v>
      </c>
    </row>
    <row r="473" spans="1:1">
      <c r="A473" t="s">
        <v>1647</v>
      </c>
    </row>
    <row r="474" spans="1:1">
      <c r="A474" t="s">
        <v>1648</v>
      </c>
    </row>
    <row r="475" spans="1:1">
      <c r="A475" t="s">
        <v>1649</v>
      </c>
    </row>
    <row r="476" spans="1:1">
      <c r="A476" t="s">
        <v>1650</v>
      </c>
    </row>
    <row r="477" spans="1:1">
      <c r="A477" t="s">
        <v>1651</v>
      </c>
    </row>
    <row r="478" spans="1:1">
      <c r="A478" t="s">
        <v>1652</v>
      </c>
    </row>
    <row r="479" spans="1:1">
      <c r="A479" t="s">
        <v>1653</v>
      </c>
    </row>
    <row r="480" spans="1:1">
      <c r="A480" t="s">
        <v>1654</v>
      </c>
    </row>
    <row r="481" spans="1:1">
      <c r="A481" t="s">
        <v>1655</v>
      </c>
    </row>
    <row r="482" spans="1:1">
      <c r="A482" t="s">
        <v>1656</v>
      </c>
    </row>
    <row r="483" spans="1:1">
      <c r="A483" t="s">
        <v>1657</v>
      </c>
    </row>
    <row r="484" spans="1:1">
      <c r="A484" t="s">
        <v>1658</v>
      </c>
    </row>
    <row r="485" spans="1:1">
      <c r="A485" t="s">
        <v>1659</v>
      </c>
    </row>
    <row r="486" spans="1:1">
      <c r="A486" t="s">
        <v>1660</v>
      </c>
    </row>
    <row r="487" spans="1:1">
      <c r="A487" t="s">
        <v>1661</v>
      </c>
    </row>
    <row r="488" spans="1:1">
      <c r="A488" t="s">
        <v>1662</v>
      </c>
    </row>
    <row r="489" spans="1:1">
      <c r="A489" t="s">
        <v>1663</v>
      </c>
    </row>
    <row r="490" spans="1:1">
      <c r="A490" t="s">
        <v>1664</v>
      </c>
    </row>
    <row r="491" spans="1:1">
      <c r="A491" t="s">
        <v>1665</v>
      </c>
    </row>
    <row r="492" spans="1:1">
      <c r="A492" t="s">
        <v>1666</v>
      </c>
    </row>
    <row r="493" spans="1:1">
      <c r="A493" t="s">
        <v>1667</v>
      </c>
    </row>
    <row r="494" spans="1:1">
      <c r="A494" t="s">
        <v>1668</v>
      </c>
    </row>
    <row r="495" spans="1:1">
      <c r="A495" t="s">
        <v>1669</v>
      </c>
    </row>
    <row r="496" spans="1:1">
      <c r="A496" t="s">
        <v>1670</v>
      </c>
    </row>
    <row r="497" spans="1:1">
      <c r="A497" t="s">
        <v>1671</v>
      </c>
    </row>
    <row r="498" spans="1:1">
      <c r="A498" t="s">
        <v>1672</v>
      </c>
    </row>
    <row r="499" spans="1:1">
      <c r="A499" t="s">
        <v>1673</v>
      </c>
    </row>
    <row r="500" spans="1:1">
      <c r="A500" t="s">
        <v>1674</v>
      </c>
    </row>
    <row r="501" spans="1:1">
      <c r="A501" t="s">
        <v>1675</v>
      </c>
    </row>
    <row r="502" spans="1:1">
      <c r="A502" t="s">
        <v>1676</v>
      </c>
    </row>
    <row r="503" spans="1:1">
      <c r="A503" t="s">
        <v>1677</v>
      </c>
    </row>
    <row r="504" spans="1:1">
      <c r="A504" t="s">
        <v>1678</v>
      </c>
    </row>
    <row r="505" spans="1:1">
      <c r="A505" t="s">
        <v>1679</v>
      </c>
    </row>
    <row r="506" spans="1:1">
      <c r="A506" t="s">
        <v>1680</v>
      </c>
    </row>
    <row r="507" spans="1:1">
      <c r="A507" t="s">
        <v>1681</v>
      </c>
    </row>
    <row r="508" spans="1:1">
      <c r="A508" t="s">
        <v>1682</v>
      </c>
    </row>
    <row r="509" spans="1:1">
      <c r="A509" t="s">
        <v>1683</v>
      </c>
    </row>
    <row r="510" spans="1:1">
      <c r="A510" t="s">
        <v>1684</v>
      </c>
    </row>
    <row r="511" spans="1:1">
      <c r="A511" t="s">
        <v>1621</v>
      </c>
    </row>
    <row r="512" spans="1:1">
      <c r="A512" t="s">
        <v>1685</v>
      </c>
    </row>
    <row r="513" spans="1:1">
      <c r="A513" t="s">
        <v>1686</v>
      </c>
    </row>
    <row r="514" spans="1:1">
      <c r="A514" t="s">
        <v>1687</v>
      </c>
    </row>
  </sheetData>
  <phoneticPr fontId="4"/>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CR80"/>
  <sheetViews>
    <sheetView showGridLines="0" view="pageBreakPreview" zoomScale="85" zoomScaleNormal="100" zoomScaleSheetLayoutView="85" workbookViewId="0"/>
  </sheetViews>
  <sheetFormatPr defaultRowHeight="13.5"/>
  <cols>
    <col min="1" max="1" width="4" style="206" customWidth="1"/>
    <col min="2" max="95" width="2.125" style="206" customWidth="1"/>
    <col min="96" max="96" width="1.375" style="206" customWidth="1"/>
    <col min="97" max="16384" width="9" style="206"/>
  </cols>
  <sheetData>
    <row r="1" spans="1:95" s="402" customFormat="1" ht="20.25" customHeight="1">
      <c r="A1" s="401"/>
      <c r="H1" s="403" t="s">
        <v>2519</v>
      </c>
      <c r="I1" s="404" t="s">
        <v>2547</v>
      </c>
      <c r="J1" s="405"/>
      <c r="K1" s="405"/>
      <c r="L1" s="405"/>
      <c r="M1" s="405"/>
      <c r="N1" s="405"/>
      <c r="O1" s="405"/>
      <c r="P1" s="405"/>
      <c r="Q1" s="406"/>
      <c r="R1" s="405"/>
      <c r="S1" s="405"/>
      <c r="T1" s="405"/>
      <c r="U1" s="405"/>
      <c r="V1" s="405"/>
      <c r="BM1" s="1356" t="s">
        <v>1</v>
      </c>
      <c r="BN1" s="1356"/>
      <c r="BO1" s="1356"/>
      <c r="BP1" s="1356"/>
      <c r="BQ1" s="1356"/>
      <c r="BR1" s="1356"/>
      <c r="BS1" s="1356"/>
      <c r="BT1" s="1356"/>
      <c r="BU1" s="1356"/>
      <c r="BV1" s="1356"/>
      <c r="BW1" s="1356"/>
      <c r="BX1" s="1356"/>
      <c r="BY1" s="1356"/>
      <c r="BZ1" s="1356"/>
      <c r="CA1" s="1356"/>
      <c r="CB1" s="1356"/>
      <c r="CC1" s="1356"/>
      <c r="CD1" s="1356"/>
      <c r="CL1" s="1357"/>
      <c r="CM1" s="1357"/>
      <c r="CN1" s="1357"/>
      <c r="CO1" s="1357"/>
      <c r="CP1" s="1357"/>
      <c r="CQ1" s="1357"/>
    </row>
    <row r="2" spans="1:95" s="411" customFormat="1" ht="23.25" customHeight="1">
      <c r="A2" s="407"/>
      <c r="B2" s="407"/>
      <c r="C2" s="408"/>
      <c r="D2" s="408"/>
      <c r="E2" s="408"/>
      <c r="F2" s="1358" t="s">
        <v>2</v>
      </c>
      <c r="G2" s="1359"/>
      <c r="H2" s="1359"/>
      <c r="I2" s="1360"/>
      <c r="J2" s="1364" t="s">
        <v>3</v>
      </c>
      <c r="K2" s="1365"/>
      <c r="L2" s="1365"/>
      <c r="M2" s="1365"/>
      <c r="N2" s="1365"/>
      <c r="O2" s="1365"/>
      <c r="P2" s="1366"/>
      <c r="Q2" s="1366"/>
      <c r="R2" s="1366"/>
      <c r="S2" s="1366"/>
      <c r="T2" s="1366"/>
      <c r="U2" s="1366"/>
      <c r="V2" s="1366"/>
      <c r="W2" s="1367" t="s">
        <v>4</v>
      </c>
      <c r="X2" s="1367"/>
      <c r="Y2" s="1367"/>
      <c r="Z2" s="1367"/>
      <c r="AA2" s="1367"/>
      <c r="AB2" s="1367"/>
      <c r="AC2" s="1367"/>
      <c r="AD2" s="1367"/>
      <c r="AE2" s="1367"/>
      <c r="AF2" s="1367"/>
      <c r="AG2" s="1367"/>
      <c r="AH2" s="1367"/>
      <c r="AI2" s="1367"/>
      <c r="AJ2" s="1367"/>
      <c r="AK2" s="409"/>
      <c r="AL2" s="409"/>
      <c r="AM2" s="409"/>
      <c r="AN2" s="409"/>
      <c r="AO2" s="409"/>
      <c r="AP2" s="409"/>
      <c r="AQ2" s="409"/>
      <c r="AR2" s="409"/>
      <c r="AS2" s="409"/>
      <c r="AT2" s="409"/>
      <c r="AU2" s="409"/>
      <c r="AV2" s="409"/>
      <c r="AW2" s="409"/>
      <c r="AX2" s="409"/>
      <c r="AY2" s="410"/>
      <c r="AZ2" s="410"/>
      <c r="BA2" s="410"/>
      <c r="BB2" s="410"/>
      <c r="BM2" s="1368" t="s">
        <v>2527</v>
      </c>
      <c r="BN2" s="1368"/>
      <c r="BO2" s="1368"/>
      <c r="BP2" s="1368"/>
      <c r="BQ2" s="1368"/>
      <c r="BR2" s="1368"/>
      <c r="BS2" s="1368"/>
      <c r="BT2" s="1368"/>
      <c r="BU2" s="1368"/>
      <c r="BV2" s="1368"/>
      <c r="BW2" s="1368"/>
      <c r="BX2" s="1368"/>
      <c r="BY2" s="1368"/>
      <c r="BZ2" s="1368"/>
      <c r="CA2" s="1368"/>
      <c r="CB2" s="1368"/>
      <c r="CC2" s="1368"/>
      <c r="CD2" s="1368"/>
    </row>
    <row r="3" spans="1:95" s="411" customFormat="1" ht="23.25" customHeight="1">
      <c r="A3" s="407"/>
      <c r="B3" s="407"/>
      <c r="C3" s="408"/>
      <c r="D3" s="408"/>
      <c r="E3" s="408"/>
      <c r="F3" s="1361"/>
      <c r="G3" s="1362"/>
      <c r="H3" s="1362"/>
      <c r="I3" s="1363"/>
      <c r="J3" s="1364"/>
      <c r="K3" s="1365"/>
      <c r="L3" s="1365"/>
      <c r="M3" s="1365"/>
      <c r="N3" s="1365"/>
      <c r="O3" s="1365"/>
      <c r="P3" s="1366"/>
      <c r="Q3" s="1366"/>
      <c r="R3" s="1366"/>
      <c r="S3" s="1366"/>
      <c r="T3" s="1366"/>
      <c r="U3" s="1366"/>
      <c r="V3" s="1366"/>
      <c r="W3" s="1369" t="s">
        <v>6</v>
      </c>
      <c r="X3" s="1369"/>
      <c r="Y3" s="1369"/>
      <c r="Z3" s="1369"/>
      <c r="AA3" s="1369"/>
      <c r="AB3" s="1369"/>
      <c r="AC3" s="1369"/>
      <c r="AD3" s="1369"/>
      <c r="AE3" s="1369"/>
      <c r="AF3" s="1369"/>
      <c r="AG3" s="1369"/>
      <c r="AH3" s="412"/>
      <c r="AI3" s="412"/>
      <c r="AJ3" s="413" t="s">
        <v>7</v>
      </c>
      <c r="AK3" s="413"/>
      <c r="AL3" s="414"/>
      <c r="AM3" s="414"/>
      <c r="AN3" s="414"/>
      <c r="AO3" s="414"/>
      <c r="AP3" s="414"/>
      <c r="AQ3" s="414"/>
      <c r="AR3" s="414"/>
      <c r="AS3" s="414"/>
      <c r="AT3" s="414"/>
      <c r="AU3" s="414"/>
      <c r="AV3" s="414"/>
      <c r="AW3" s="415"/>
      <c r="AX3" s="415"/>
      <c r="AY3" s="415"/>
      <c r="AZ3" s="415"/>
      <c r="BA3" s="415"/>
      <c r="BB3" s="415"/>
      <c r="BC3" s="415"/>
      <c r="BD3" s="416"/>
      <c r="BE3" s="416"/>
      <c r="BJ3" s="1241" t="s">
        <v>8</v>
      </c>
      <c r="BK3" s="1242"/>
      <c r="BL3" s="1242"/>
      <c r="BM3" s="1370"/>
      <c r="BN3" s="416"/>
      <c r="BO3" s="1241" t="s">
        <v>9</v>
      </c>
      <c r="BP3" s="1242"/>
      <c r="BQ3" s="1242"/>
      <c r="BR3" s="1370"/>
      <c r="BT3" s="1241" t="s">
        <v>10</v>
      </c>
      <c r="BU3" s="1242"/>
      <c r="BV3" s="1242"/>
      <c r="BW3" s="1370"/>
      <c r="BY3" s="1224" t="s">
        <v>11</v>
      </c>
      <c r="BZ3" s="1225"/>
      <c r="CA3" s="1225"/>
      <c r="CB3" s="1225"/>
      <c r="CC3" s="1225"/>
      <c r="CD3" s="1225"/>
      <c r="CE3" s="1225"/>
      <c r="CF3" s="1225"/>
      <c r="CG3" s="1225"/>
      <c r="CH3" s="1225"/>
      <c r="CI3" s="1225"/>
      <c r="CJ3" s="1226"/>
      <c r="CL3" s="1241" t="s">
        <v>12</v>
      </c>
      <c r="CM3" s="1242"/>
      <c r="CN3" s="1242"/>
      <c r="CO3" s="1242"/>
      <c r="CP3" s="1242"/>
      <c r="CQ3" s="1370"/>
    </row>
    <row r="4" spans="1:95" s="411" customFormat="1" ht="23.25" customHeight="1">
      <c r="H4" s="1381" t="s">
        <v>13</v>
      </c>
      <c r="I4" s="1381"/>
      <c r="J4" s="1381"/>
      <c r="K4" s="1381"/>
      <c r="L4" s="1381"/>
      <c r="M4" s="1381"/>
      <c r="N4" s="1381"/>
      <c r="O4" s="1381"/>
      <c r="P4" s="1381"/>
      <c r="Q4" s="1381"/>
      <c r="R4" s="417"/>
      <c r="S4" s="417"/>
      <c r="AW4" s="418"/>
      <c r="AX4" s="418"/>
      <c r="AY4" s="418"/>
      <c r="AZ4" s="419"/>
      <c r="BA4" s="418"/>
      <c r="BB4" s="418"/>
      <c r="BC4" s="418"/>
      <c r="BJ4" s="1383" t="str">
        <f>+IF(入力シート!$I$6="","",入力シート!$I$6)</f>
        <v/>
      </c>
      <c r="BK4" s="1384"/>
      <c r="BL4" s="1384"/>
      <c r="BM4" s="1385"/>
      <c r="BO4" s="1386" t="str">
        <f>IF(コード表!$C$19=0,"",コード表!$C$19)</f>
        <v/>
      </c>
      <c r="BP4" s="1387"/>
      <c r="BQ4" s="1387"/>
      <c r="BR4" s="1388"/>
      <c r="BT4" s="1389" t="str">
        <f>コード表!C10</f>
        <v/>
      </c>
      <c r="BU4" s="1330"/>
      <c r="BV4" s="1330" t="str">
        <f>コード表!D10</f>
        <v/>
      </c>
      <c r="BW4" s="1331"/>
      <c r="BY4" s="1332" t="str">
        <f>+IF(入力シート!$I$9="","",MID(TEXT(入力シート!$I$9,"00000#"),入力シート!BJ9,1))</f>
        <v/>
      </c>
      <c r="BZ4" s="1228"/>
      <c r="CA4" s="1332" t="str">
        <f>+IF(入力シート!$I$9="","",MID(TEXT(入力シート!$I$9,"00000#"),入力シート!BL9,1))</f>
        <v/>
      </c>
      <c r="CB4" s="1228"/>
      <c r="CC4" s="1332" t="str">
        <f>+IF(入力シート!$I$9="","",MID(TEXT(入力シート!$I$9,"00000#"),入力シート!BN9,1))</f>
        <v/>
      </c>
      <c r="CD4" s="1228"/>
      <c r="CE4" s="1332" t="str">
        <f>+IF(入力シート!$I$9="","",MID(TEXT(入力シート!$I$9,"00000#"),入力シート!BP9,1))</f>
        <v/>
      </c>
      <c r="CF4" s="1228"/>
      <c r="CG4" s="1332" t="str">
        <f>+IF(入力シート!$I$9="","",MID(TEXT(入力シート!$I$9,"00000#"),入力シート!BR9,1))</f>
        <v/>
      </c>
      <c r="CH4" s="1228"/>
      <c r="CI4" s="1332" t="str">
        <f>+IF(入力シート!$I$9="","",MID(TEXT(入力シート!$I$9,"00000#"),入力シート!BT9,1))</f>
        <v/>
      </c>
      <c r="CJ4" s="1247"/>
      <c r="CL4" s="1378" t="str">
        <f>コード表!F10</f>
        <v/>
      </c>
      <c r="CM4" s="1379"/>
      <c r="CN4" s="1379" t="str">
        <f>コード表!G10</f>
        <v/>
      </c>
      <c r="CO4" s="1379"/>
      <c r="CP4" s="1379" t="str">
        <f>コード表!H10</f>
        <v/>
      </c>
      <c r="CQ4" s="1380"/>
    </row>
    <row r="5" spans="1:95" s="411" customFormat="1" ht="23.25" customHeight="1">
      <c r="H5" s="1382"/>
      <c r="I5" s="1382"/>
      <c r="J5" s="1382"/>
      <c r="K5" s="1382"/>
      <c r="L5" s="1382"/>
      <c r="M5" s="1382"/>
      <c r="N5" s="1382"/>
      <c r="O5" s="1382"/>
      <c r="P5" s="1382"/>
      <c r="Q5" s="1382"/>
      <c r="R5" s="1371" t="s">
        <v>14</v>
      </c>
      <c r="S5" s="1371"/>
      <c r="W5" s="20" t="s">
        <v>15</v>
      </c>
      <c r="X5" s="20"/>
      <c r="Y5" s="20"/>
      <c r="Z5" s="21"/>
      <c r="AA5" s="21"/>
      <c r="AB5" s="21"/>
      <c r="AC5" s="355"/>
      <c r="AD5" s="936">
        <v>20</v>
      </c>
      <c r="AE5" s="936"/>
      <c r="AF5" s="1372" t="str">
        <f>+IF(入力シート!I5="","",YEAR(入力シート!I5)-2000)</f>
        <v/>
      </c>
      <c r="AG5" s="1372"/>
      <c r="AH5" s="21" t="s">
        <v>16</v>
      </c>
      <c r="AI5" s="1372" t="str">
        <f>+IF(入力シート!I5="","",MONTH(入力シート!I5))</f>
        <v/>
      </c>
      <c r="AJ5" s="1372"/>
      <c r="AK5" s="21" t="s">
        <v>17</v>
      </c>
      <c r="AL5" s="1372" t="str">
        <f>+IF(入力シート!I5="","",DAY(入力シート!I5))</f>
        <v/>
      </c>
      <c r="AM5" s="1372"/>
      <c r="AN5" s="21" t="s">
        <v>18</v>
      </c>
      <c r="AO5" s="417"/>
      <c r="AP5" s="417"/>
      <c r="AQ5" s="417"/>
    </row>
    <row r="6" spans="1:95" s="411" customFormat="1" ht="23.25" customHeight="1">
      <c r="B6" s="21" t="s">
        <v>19</v>
      </c>
      <c r="C6" s="21" t="s">
        <v>20</v>
      </c>
      <c r="D6" s="21" t="s">
        <v>21</v>
      </c>
      <c r="E6" s="21" t="s">
        <v>22</v>
      </c>
      <c r="BV6" s="21" t="s">
        <v>19</v>
      </c>
      <c r="BW6" s="21" t="s">
        <v>20</v>
      </c>
      <c r="BX6" s="21" t="s">
        <v>21</v>
      </c>
      <c r="BY6" s="21" t="s">
        <v>22</v>
      </c>
    </row>
    <row r="7" spans="1:95" s="411" customFormat="1" ht="11.25" customHeight="1">
      <c r="A7" s="1373" t="s">
        <v>23</v>
      </c>
      <c r="B7" s="1376" t="str">
        <f>+IF(入力シート!$I$11="","",MID(入力シート!$I$11,入力シート!BJ11,1))</f>
        <v/>
      </c>
      <c r="C7" s="1377"/>
      <c r="D7" s="1352" t="str">
        <f>+IF(入力シート!$I$11="","",MID(入力シート!$I$11,入力シート!BL11,1))</f>
        <v/>
      </c>
      <c r="E7" s="1353"/>
      <c r="F7" s="1352" t="str">
        <f>+IF(入力シート!$I$11="","",MID(入力シート!$I$11,入力シート!BN11,1))</f>
        <v/>
      </c>
      <c r="G7" s="1353"/>
      <c r="H7" s="1352" t="str">
        <f>+IF(入力シート!$I$11="","",MID(入力シート!$I$11,入力シート!BP11,1))</f>
        <v/>
      </c>
      <c r="I7" s="1353"/>
      <c r="J7" s="1352" t="str">
        <f>+IF(入力シート!$I$11="","",MID(入力シート!$I$11,入力シート!BR11,1))</f>
        <v/>
      </c>
      <c r="K7" s="1353"/>
      <c r="L7" s="1352" t="str">
        <f>+IF(入力シート!$I$11="","",MID(入力シート!$I$11,入力シート!BT11,1))</f>
        <v/>
      </c>
      <c r="M7" s="1353"/>
      <c r="N7" s="1352" t="str">
        <f>+IF(入力シート!$I$11="","",MID(入力シート!$I$11,入力シート!BV11,1))</f>
        <v/>
      </c>
      <c r="O7" s="1353"/>
      <c r="P7" s="1352" t="str">
        <f>+IF(入力シート!$I$11="","",MID(入力シート!$I$11,入力シート!BX11,1))</f>
        <v/>
      </c>
      <c r="Q7" s="1353"/>
      <c r="R7" s="1352" t="str">
        <f>+IF(入力シート!$I$11="","",MID(入力シート!$I$11,入力シート!BZ11,1))</f>
        <v/>
      </c>
      <c r="S7" s="1353"/>
      <c r="T7" s="1352" t="str">
        <f>+IF(入力シート!$I$11="","",MID(入力シート!$I$11,入力シート!CB11,1))</f>
        <v/>
      </c>
      <c r="U7" s="1353"/>
      <c r="V7" s="1352" t="str">
        <f>+IF(入力シート!$I$11="","",MID(入力シート!$I$11,入力シート!CD11,1))</f>
        <v/>
      </c>
      <c r="W7" s="1353"/>
      <c r="X7" s="1352" t="str">
        <f>+IF(入力シート!$I$11="","",MID(入力シート!$I$11,入力シート!CF11,1))</f>
        <v/>
      </c>
      <c r="Y7" s="1353"/>
      <c r="Z7" s="1352" t="str">
        <f>+IF(入力シート!$I$11="","",MID(入力シート!$I$11,入力シート!CH11,1))</f>
        <v/>
      </c>
      <c r="AA7" s="1353"/>
      <c r="AB7" s="1352" t="str">
        <f>+IF(入力シート!$I$11="","",MID(入力シート!$I$11,入力シート!CJ11,1))</f>
        <v/>
      </c>
      <c r="AC7" s="1353"/>
      <c r="AD7" s="1352" t="str">
        <f>+IF(入力シート!$I$11="","",MID(入力シート!$I$11,入力シート!CL11,1))</f>
        <v/>
      </c>
      <c r="AE7" s="1353"/>
      <c r="AF7" s="1352" t="str">
        <f>+IF(入力シート!$I$11="","",MID(入力シート!$I$11,入力シート!CN11,1))</f>
        <v/>
      </c>
      <c r="AG7" s="1353"/>
      <c r="AH7" s="1352" t="str">
        <f>+IF(入力シート!$I$11="","",MID(入力シート!$I$11,入力シート!CP11,1))</f>
        <v/>
      </c>
      <c r="AI7" s="1353"/>
      <c r="AJ7" s="1352" t="str">
        <f>+IF(入力シート!$I$11="","",MID(入力シート!$I$11,入力シート!CR11,1))</f>
        <v/>
      </c>
      <c r="AK7" s="1353"/>
      <c r="AL7" s="1352" t="str">
        <f>+IF(入力シート!$I$11="","",MID(入力シート!$I$11,入力シート!CT11,1))</f>
        <v/>
      </c>
      <c r="AM7" s="1353"/>
      <c r="AN7" s="1352" t="str">
        <f>+IF(入力シート!$I$11="","",MID(入力シート!$I$11,入力シート!CV11,1))</f>
        <v/>
      </c>
      <c r="AO7" s="1353"/>
      <c r="AP7" s="1352" t="str">
        <f>+IF(入力シート!$I$11="","",MID(入力シート!$I$11,入力シート!CX11,1))</f>
        <v/>
      </c>
      <c r="AQ7" s="1353"/>
      <c r="AR7" s="1352" t="str">
        <f>+IF(入力シート!$I$11="","",MID(入力シート!$I$11,入力シート!CZ11,1))</f>
        <v/>
      </c>
      <c r="AS7" s="1353"/>
      <c r="AT7" s="1352" t="str">
        <f>+IF(入力シート!$I$11="","",MID(入力シート!$I$11,入力シート!DB11,1))</f>
        <v/>
      </c>
      <c r="AU7" s="1353"/>
      <c r="AV7" s="1333" t="str">
        <f>+IF(入力シート!$I$11="","",MID(入力シート!$I$11,入力シート!DD11,1))</f>
        <v/>
      </c>
      <c r="AW7" s="1334"/>
      <c r="AX7" s="420"/>
      <c r="AY7" s="421"/>
      <c r="AZ7" s="1163" t="s">
        <v>24</v>
      </c>
      <c r="BA7" s="1164"/>
      <c r="BB7" s="1164"/>
      <c r="BC7" s="1165"/>
      <c r="BD7" s="1338" t="s">
        <v>25</v>
      </c>
      <c r="BE7" s="1339"/>
      <c r="BF7" s="1339"/>
      <c r="BG7" s="1339"/>
      <c r="BH7" s="1339"/>
      <c r="BI7" s="1339"/>
      <c r="BJ7" s="1339"/>
      <c r="BK7" s="1339"/>
      <c r="BL7" s="1339"/>
      <c r="BM7" s="1339"/>
      <c r="BN7" s="1339"/>
      <c r="BO7" s="1339"/>
      <c r="BP7" s="1339"/>
      <c r="BQ7" s="1339"/>
      <c r="BR7" s="1339"/>
      <c r="BS7" s="1339"/>
      <c r="BT7" s="1339"/>
      <c r="BU7" s="1340"/>
      <c r="BV7" s="1344" t="s">
        <v>26</v>
      </c>
      <c r="BW7" s="1345"/>
      <c r="BX7" s="1345"/>
      <c r="BY7" s="1345"/>
      <c r="BZ7" s="1345"/>
      <c r="CA7" s="1345"/>
      <c r="CB7" s="1345"/>
      <c r="CC7" s="1345"/>
      <c r="CD7" s="1345"/>
      <c r="CE7" s="1345"/>
      <c r="CF7" s="1345"/>
      <c r="CG7" s="1345"/>
      <c r="CH7" s="1345"/>
      <c r="CI7" s="1345"/>
      <c r="CJ7" s="1345"/>
      <c r="CK7" s="1345"/>
      <c r="CL7" s="1345"/>
      <c r="CM7" s="1345"/>
      <c r="CN7" s="1345"/>
      <c r="CO7" s="1345"/>
      <c r="CP7" s="1345"/>
      <c r="CQ7" s="1346"/>
    </row>
    <row r="8" spans="1:95" s="411" customFormat="1" ht="11.25" customHeight="1">
      <c r="A8" s="1374"/>
      <c r="B8" s="1376"/>
      <c r="C8" s="1377"/>
      <c r="D8" s="1354"/>
      <c r="E8" s="1355"/>
      <c r="F8" s="1354"/>
      <c r="G8" s="1355"/>
      <c r="H8" s="1354"/>
      <c r="I8" s="1355"/>
      <c r="J8" s="1354"/>
      <c r="K8" s="1355"/>
      <c r="L8" s="1354"/>
      <c r="M8" s="1355"/>
      <c r="N8" s="1354"/>
      <c r="O8" s="1355"/>
      <c r="P8" s="1354"/>
      <c r="Q8" s="1355"/>
      <c r="R8" s="1354"/>
      <c r="S8" s="1355"/>
      <c r="T8" s="1354"/>
      <c r="U8" s="1355"/>
      <c r="V8" s="1354"/>
      <c r="W8" s="1355"/>
      <c r="X8" s="1354"/>
      <c r="Y8" s="1355"/>
      <c r="Z8" s="1354"/>
      <c r="AA8" s="1355"/>
      <c r="AB8" s="1354"/>
      <c r="AC8" s="1355"/>
      <c r="AD8" s="1354"/>
      <c r="AE8" s="1355"/>
      <c r="AF8" s="1354"/>
      <c r="AG8" s="1355"/>
      <c r="AH8" s="1354"/>
      <c r="AI8" s="1355"/>
      <c r="AJ8" s="1354"/>
      <c r="AK8" s="1355"/>
      <c r="AL8" s="1354"/>
      <c r="AM8" s="1355"/>
      <c r="AN8" s="1354"/>
      <c r="AO8" s="1355"/>
      <c r="AP8" s="1354"/>
      <c r="AQ8" s="1355"/>
      <c r="AR8" s="1354"/>
      <c r="AS8" s="1355"/>
      <c r="AT8" s="1354"/>
      <c r="AU8" s="1355"/>
      <c r="AV8" s="1335"/>
      <c r="AW8" s="1336"/>
      <c r="AX8" s="420"/>
      <c r="AY8" s="421"/>
      <c r="AZ8" s="1337"/>
      <c r="BA8" s="1121"/>
      <c r="BB8" s="1121"/>
      <c r="BC8" s="1122"/>
      <c r="BD8" s="1341"/>
      <c r="BE8" s="1342"/>
      <c r="BF8" s="1342"/>
      <c r="BG8" s="1342"/>
      <c r="BH8" s="1342"/>
      <c r="BI8" s="1342"/>
      <c r="BJ8" s="1342"/>
      <c r="BK8" s="1342"/>
      <c r="BL8" s="1342"/>
      <c r="BM8" s="1342"/>
      <c r="BN8" s="1342"/>
      <c r="BO8" s="1342"/>
      <c r="BP8" s="1342"/>
      <c r="BQ8" s="1342"/>
      <c r="BR8" s="1342"/>
      <c r="BS8" s="1342"/>
      <c r="BT8" s="1342"/>
      <c r="BU8" s="1343"/>
      <c r="BV8" s="1347" t="str">
        <f>+IF(AND(入力シート!$I$14="",入力シート!$N$14=""),"",入力シート!$I$14&amp;"　"&amp;入力シート!$N$14)</f>
        <v/>
      </c>
      <c r="BW8" s="1348"/>
      <c r="BX8" s="1348"/>
      <c r="BY8" s="1348"/>
      <c r="BZ8" s="1348"/>
      <c r="CA8" s="1348"/>
      <c r="CB8" s="1348"/>
      <c r="CC8" s="1348"/>
      <c r="CD8" s="1348"/>
      <c r="CE8" s="1348"/>
      <c r="CF8" s="1348"/>
      <c r="CG8" s="1348"/>
      <c r="CH8" s="1348"/>
      <c r="CI8" s="1348"/>
      <c r="CJ8" s="1348"/>
      <c r="CK8" s="1348"/>
      <c r="CL8" s="1348"/>
      <c r="CM8" s="1348"/>
      <c r="CN8" s="1348"/>
      <c r="CO8" s="1348"/>
      <c r="CP8" s="1348"/>
      <c r="CQ8" s="1349"/>
    </row>
    <row r="9" spans="1:95" s="411" customFormat="1" ht="23.25" customHeight="1">
      <c r="A9" s="1375"/>
      <c r="B9" s="1350" t="str">
        <f>+IF(入力シート!$I$12="","",MID(入力シート!$I$12,入力シート!BJ12,1))</f>
        <v/>
      </c>
      <c r="C9" s="1351"/>
      <c r="D9" s="1325" t="str">
        <f>+IF(入力シート!$I$12="","",MID(入力シート!$I$12,入力シート!BL12,1))</f>
        <v/>
      </c>
      <c r="E9" s="1329"/>
      <c r="F9" s="1325" t="str">
        <f>+IF(入力シート!$I$12="","",MID(入力シート!$I$12,入力シート!BN12,1))</f>
        <v/>
      </c>
      <c r="G9" s="1329"/>
      <c r="H9" s="1325" t="str">
        <f>+IF(入力シート!$I$12="","",MID(入力シート!$I$12,入力シート!BP12,1))</f>
        <v/>
      </c>
      <c r="I9" s="1329"/>
      <c r="J9" s="1325" t="str">
        <f>+IF(入力シート!$I$12="","",MID(入力シート!$I$12,入力シート!BR12,1))</f>
        <v/>
      </c>
      <c r="K9" s="1329"/>
      <c r="L9" s="1325" t="str">
        <f>+IF(入力シート!$I$12="","",MID(入力シート!$I$12,入力シート!BT12,1))</f>
        <v/>
      </c>
      <c r="M9" s="1329"/>
      <c r="N9" s="1325" t="str">
        <f>+IF(入力シート!$I$12="","",MID(入力シート!$I$12,入力シート!BV12,1))</f>
        <v/>
      </c>
      <c r="O9" s="1329"/>
      <c r="P9" s="1325" t="str">
        <f>+IF(入力シート!$I$12="","",MID(入力シート!$I$12,入力シート!BX12,1))</f>
        <v/>
      </c>
      <c r="Q9" s="1329"/>
      <c r="R9" s="1325" t="str">
        <f>+IF(入力シート!$I$12="","",MID(入力シート!$I$12,入力シート!BZ12,1))</f>
        <v/>
      </c>
      <c r="S9" s="1329"/>
      <c r="T9" s="1325" t="str">
        <f>+IF(入力シート!$I$12="","",MID(入力シート!$I$12,入力シート!CB12,1))</f>
        <v/>
      </c>
      <c r="U9" s="1329"/>
      <c r="V9" s="1325" t="str">
        <f>+IF(入力シート!$I$12="","",MID(入力シート!$I$12,入力シート!CD12,1))</f>
        <v/>
      </c>
      <c r="W9" s="1329"/>
      <c r="X9" s="1325" t="str">
        <f>+IF(入力シート!$I$12="","",MID(入力シート!$I$12,入力シート!CF12,1))</f>
        <v/>
      </c>
      <c r="Y9" s="1329"/>
      <c r="Z9" s="1325" t="str">
        <f>+IF(入力シート!$I$12="","",MID(入力シート!$I$12,入力シート!CH12,1))</f>
        <v/>
      </c>
      <c r="AA9" s="1329"/>
      <c r="AB9" s="1325" t="str">
        <f>+IF(入力シート!$I$12="","",MID(入力シート!$I$12,入力シート!CJ12,1))</f>
        <v/>
      </c>
      <c r="AC9" s="1329"/>
      <c r="AD9" s="1325" t="str">
        <f>+IF(入力シート!$I$12="","",MID(入力シート!$I$12,入力シート!CL12,1))</f>
        <v/>
      </c>
      <c r="AE9" s="1329"/>
      <c r="AF9" s="1325" t="str">
        <f>+IF(入力シート!$I$12="","",MID(入力シート!$I$12,入力シート!CN12,1))</f>
        <v/>
      </c>
      <c r="AG9" s="1329"/>
      <c r="AH9" s="1325" t="str">
        <f>+IF(入力シート!$I$12="","",MID(入力シート!$I$12,入力シート!CP12,1))</f>
        <v/>
      </c>
      <c r="AI9" s="1329"/>
      <c r="AJ9" s="1325" t="str">
        <f>+IF(入力シート!$I$12="","",MID(入力シート!$I$12,入力シート!CR12,1))</f>
        <v/>
      </c>
      <c r="AK9" s="1329"/>
      <c r="AL9" s="1325" t="str">
        <f>+IF(入力シート!$I$12="","",MID(入力シート!$I$12,入力シート!CT12,1))</f>
        <v/>
      </c>
      <c r="AM9" s="1329"/>
      <c r="AN9" s="1325" t="str">
        <f>+IF(入力シート!$I$12="","",MID(入力シート!$I$12,入力シート!CV12,1))</f>
        <v/>
      </c>
      <c r="AO9" s="1329"/>
      <c r="AP9" s="1325" t="str">
        <f>+IF(入力シート!$I$12="","",MID(入力シート!$I$12,入力シート!CX12,1))</f>
        <v/>
      </c>
      <c r="AQ9" s="1329"/>
      <c r="AR9" s="1325" t="str">
        <f>+IF(入力シート!$I$12="","",MID(入力シート!$I$12,入力シート!CZ12,1))</f>
        <v/>
      </c>
      <c r="AS9" s="1329"/>
      <c r="AT9" s="1325" t="str">
        <f>+IF(入力シート!$I$12="","",MID(入力シート!$I$12,入力シート!DB12,1))</f>
        <v/>
      </c>
      <c r="AU9" s="1329"/>
      <c r="AV9" s="1325" t="str">
        <f>+IF(入力シート!$I$12="","",MID(入力シート!$I$12,入力シート!DD12,1))</f>
        <v/>
      </c>
      <c r="AW9" s="1326"/>
      <c r="AX9" s="422"/>
      <c r="AY9" s="417"/>
      <c r="AZ9" s="1166"/>
      <c r="BA9" s="1167"/>
      <c r="BB9" s="1167"/>
      <c r="BC9" s="1168"/>
      <c r="BD9" s="1327" t="str">
        <f>+IF(入力シート!$I$13="","",MID(入力シート!$I$13,入力シート!BJ13,1))</f>
        <v/>
      </c>
      <c r="BE9" s="1328"/>
      <c r="BF9" s="1321" t="str">
        <f>+IF(入力シート!$I$13="","",MID(入力シート!$I$13,入力シート!BL13,1))</f>
        <v/>
      </c>
      <c r="BG9" s="1322"/>
      <c r="BH9" s="1321" t="str">
        <f>+IF(入力シート!$I$13="","",MID(入力シート!$I$13,入力シート!BN13,1))</f>
        <v/>
      </c>
      <c r="BI9" s="1322"/>
      <c r="BJ9" s="1321" t="str">
        <f>+IF(入力シート!$I$13="","",MID(入力シート!$I$13,入力シート!BP13,1))</f>
        <v/>
      </c>
      <c r="BK9" s="1322"/>
      <c r="BL9" s="1321" t="str">
        <f>+IF(入力シート!$I$13="","",MID(入力シート!$I$13,入力シート!BR13,1))</f>
        <v/>
      </c>
      <c r="BM9" s="1322"/>
      <c r="BN9" s="1321" t="str">
        <f>+IF(入力シート!$I$13="","",MID(入力シート!$I$13,入力シート!BT13,1))</f>
        <v/>
      </c>
      <c r="BO9" s="1322"/>
      <c r="BP9" s="1321" t="str">
        <f>+IF(入力シート!$I$13="","",MID(入力シート!$I$13,入力シート!BV13,1))</f>
        <v/>
      </c>
      <c r="BQ9" s="1322"/>
      <c r="BR9" s="1321" t="str">
        <f>+IF(入力シート!$I$13="","",MID(入力シート!$I$13,入力シート!BX13,1))</f>
        <v/>
      </c>
      <c r="BS9" s="1322"/>
      <c r="BT9" s="1321" t="str">
        <f>+IF(入力シート!$I$13="","",MID(入力シート!$I$13,入力シート!BZ13,1))</f>
        <v/>
      </c>
      <c r="BU9" s="1300"/>
      <c r="BV9" s="1323" t="str">
        <f>+IF(入力シート!$BJ$6="","",MID(入力シート!$BJ$6,入力シート!BJ15,1))</f>
        <v>　</v>
      </c>
      <c r="BW9" s="1324"/>
      <c r="BX9" s="1298" t="str">
        <f>+IF(入力シート!$BJ$6="","",MID(入力シート!$BJ$6,入力シート!BL15,1))</f>
        <v/>
      </c>
      <c r="BY9" s="1299"/>
      <c r="BZ9" s="1298" t="str">
        <f>+IF(入力シート!$BJ$6="","",MID(入力シート!$BJ$6,入力シート!BN15,1))</f>
        <v/>
      </c>
      <c r="CA9" s="1299"/>
      <c r="CB9" s="1298" t="str">
        <f>+IF(入力シート!$BJ$6="","",MID(入力シート!$BJ$6,入力シート!BP15,1))</f>
        <v/>
      </c>
      <c r="CC9" s="1299"/>
      <c r="CD9" s="1298" t="str">
        <f>+IF(入力シート!$BJ$6="","",MID(入力シート!$BJ$6,入力シート!BR15,1))</f>
        <v/>
      </c>
      <c r="CE9" s="1299"/>
      <c r="CF9" s="1298" t="str">
        <f>+IF(入力シート!$BJ$6="","",MID(入力シート!$BJ$6,入力シート!BT15,1))</f>
        <v/>
      </c>
      <c r="CG9" s="1299"/>
      <c r="CH9" s="1298" t="str">
        <f>+IF(入力シート!$BJ$6="","",MID(入力シート!$BJ$6,入力シート!BV15,1))</f>
        <v/>
      </c>
      <c r="CI9" s="1299"/>
      <c r="CJ9" s="1298" t="str">
        <f>+IF(入力シート!$BJ$6="","",MID(入力シート!$BJ$6,入力シート!BX15,1))</f>
        <v/>
      </c>
      <c r="CK9" s="1299"/>
      <c r="CL9" s="1298" t="str">
        <f>+IF(入力シート!$BJ$6="","",MID(入力シート!$BJ$6,入力シート!BZ15,1))</f>
        <v/>
      </c>
      <c r="CM9" s="1299"/>
      <c r="CN9" s="1298" t="str">
        <f>+IF(入力シート!$BJ$6="","",MID(入力シート!$BJ$6,入力シート!CB15,1))</f>
        <v/>
      </c>
      <c r="CO9" s="1299"/>
      <c r="CP9" s="1298" t="str">
        <f>+IF(入力シート!$BJ$6="","",MID(入力シート!$BJ$6,入力シート!CD15,1))</f>
        <v/>
      </c>
      <c r="CQ9" s="1300"/>
    </row>
    <row r="10" spans="1:95" s="411" customFormat="1" ht="23.25" customHeight="1" thickBot="1"/>
    <row r="11" spans="1:95" s="411" customFormat="1" ht="23.25" customHeight="1" thickTop="1">
      <c r="A11" s="25"/>
      <c r="B11" s="1301" t="s">
        <v>27</v>
      </c>
      <c r="C11" s="1302"/>
      <c r="D11" s="1302"/>
      <c r="E11" s="1302"/>
      <c r="F11" s="1302"/>
      <c r="G11" s="1302"/>
      <c r="H11" s="1302"/>
      <c r="I11" s="1302"/>
      <c r="J11" s="1302"/>
      <c r="K11" s="1302"/>
      <c r="L11" s="1302"/>
      <c r="M11" s="1302"/>
      <c r="N11" s="1302"/>
      <c r="O11" s="1302"/>
      <c r="P11" s="1302"/>
      <c r="Q11" s="1302"/>
      <c r="R11" s="1302"/>
      <c r="S11" s="1302"/>
      <c r="T11" s="1302"/>
      <c r="U11" s="1302"/>
      <c r="V11" s="1302"/>
      <c r="W11" s="1302"/>
      <c r="X11" s="1302"/>
      <c r="Y11" s="1302"/>
      <c r="Z11" s="1302"/>
      <c r="AA11" s="1302"/>
      <c r="AB11" s="1302"/>
      <c r="AC11" s="1302"/>
      <c r="AD11" s="1302"/>
      <c r="AE11" s="1302"/>
      <c r="AF11" s="1302"/>
      <c r="AG11" s="1302"/>
      <c r="AH11" s="1302"/>
      <c r="AI11" s="1302"/>
      <c r="AJ11" s="1302"/>
      <c r="AK11" s="1302"/>
      <c r="AL11" s="1302"/>
      <c r="AM11" s="1302"/>
      <c r="AN11" s="1302"/>
      <c r="AO11" s="1302"/>
      <c r="AP11" s="1302"/>
      <c r="AQ11" s="1302"/>
      <c r="AR11" s="1302"/>
      <c r="AS11" s="1302"/>
      <c r="AT11" s="1302"/>
      <c r="AU11" s="1302"/>
      <c r="AV11" s="1302"/>
      <c r="AW11" s="1302"/>
      <c r="AX11" s="1302"/>
      <c r="AY11" s="1302"/>
      <c r="AZ11" s="1302"/>
      <c r="BA11" s="1302"/>
      <c r="BB11" s="1302"/>
      <c r="BC11" s="1302"/>
      <c r="BD11" s="1302"/>
      <c r="BE11" s="1302"/>
      <c r="BF11" s="1302"/>
      <c r="BG11" s="1302"/>
      <c r="BH11" s="1302"/>
      <c r="BI11" s="1302"/>
      <c r="BJ11" s="1302"/>
      <c r="BK11" s="1302"/>
      <c r="BL11" s="1302"/>
      <c r="BM11" s="1302"/>
      <c r="BN11" s="1302"/>
      <c r="BO11" s="1302"/>
      <c r="BP11" s="1302"/>
      <c r="BQ11" s="1303"/>
      <c r="BR11" s="1307" t="s">
        <v>28</v>
      </c>
      <c r="BS11" s="1308"/>
      <c r="BT11" s="1313" t="s">
        <v>29</v>
      </c>
      <c r="BU11" s="1314"/>
      <c r="BV11" s="1314"/>
      <c r="BW11" s="1315"/>
      <c r="BX11" s="1319" t="s">
        <v>30</v>
      </c>
      <c r="BY11" s="1319"/>
      <c r="BZ11" s="1319"/>
      <c r="CA11" s="1319"/>
      <c r="CB11" s="1319"/>
      <c r="CC11" s="1319"/>
      <c r="CD11" s="1319"/>
      <c r="CE11" s="1320"/>
      <c r="CF11" s="1215" t="s">
        <v>31</v>
      </c>
      <c r="CG11" s="1216"/>
      <c r="CH11" s="1216"/>
      <c r="CI11" s="1216"/>
      <c r="CJ11" s="1216"/>
      <c r="CK11" s="1216"/>
      <c r="CL11" s="1216"/>
      <c r="CM11" s="1216"/>
      <c r="CN11" s="1216"/>
      <c r="CO11" s="1216"/>
      <c r="CP11" s="1216"/>
      <c r="CQ11" s="943"/>
    </row>
    <row r="12" spans="1:95" s="411" customFormat="1" ht="23.25" customHeight="1">
      <c r="A12" s="26"/>
      <c r="B12" s="130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6"/>
      <c r="BR12" s="1309"/>
      <c r="BS12" s="1310"/>
      <c r="BT12" s="1316"/>
      <c r="BU12" s="1317"/>
      <c r="BV12" s="1317"/>
      <c r="BW12" s="1318"/>
      <c r="BX12" s="1216" t="s">
        <v>32</v>
      </c>
      <c r="BY12" s="1216"/>
      <c r="BZ12" s="1216"/>
      <c r="CA12" s="1216"/>
      <c r="CB12" s="1216"/>
      <c r="CC12" s="1216"/>
      <c r="CD12" s="1216"/>
      <c r="CE12" s="943"/>
      <c r="CF12" s="1215" t="s">
        <v>33</v>
      </c>
      <c r="CG12" s="1216"/>
      <c r="CH12" s="1216"/>
      <c r="CI12" s="1216"/>
      <c r="CJ12" s="1216"/>
      <c r="CK12" s="1216"/>
      <c r="CL12" s="1216"/>
      <c r="CM12" s="1216"/>
      <c r="CN12" s="1216"/>
      <c r="CO12" s="1216"/>
      <c r="CP12" s="1216"/>
      <c r="CQ12" s="943"/>
    </row>
    <row r="13" spans="1:95" s="411" customFormat="1" ht="23.25" customHeight="1">
      <c r="A13" s="26"/>
      <c r="B13" s="1297" t="str">
        <f>+IF(入力シート!$H$17="","",MID(入力シート!$H$17,入力シート!BJ17,1))</f>
        <v/>
      </c>
      <c r="C13" s="1297"/>
      <c r="D13" s="1289" t="str">
        <f>+IF(入力シート!$H$17="","",MID(入力シート!$H$17,入力シート!BL17,1))</f>
        <v/>
      </c>
      <c r="E13" s="1290"/>
      <c r="F13" s="1289" t="str">
        <f>+IF(入力シート!$H$17="","",MID(入力シート!$H$17,入力シート!BN17,1))</f>
        <v/>
      </c>
      <c r="G13" s="1290"/>
      <c r="H13" s="1289" t="str">
        <f>+IF(入力シート!$H$17="","",MID(入力シート!$H$17,入力シート!BP17,1))</f>
        <v/>
      </c>
      <c r="I13" s="1290"/>
      <c r="J13" s="1289" t="str">
        <f>+IF(入力シート!$H$17="","",MID(入力シート!$H$17,入力シート!BR17,1))</f>
        <v/>
      </c>
      <c r="K13" s="1290"/>
      <c r="L13" s="1289" t="str">
        <f>+IF(入力シート!$H$17="","",MID(入力シート!$H$17,入力シート!BT17,1))</f>
        <v/>
      </c>
      <c r="M13" s="1290"/>
      <c r="N13" s="1289" t="str">
        <f>+IF(入力シート!$H$17="","",MID(入力シート!$H$17,入力シート!BV17,1))</f>
        <v/>
      </c>
      <c r="O13" s="1290"/>
      <c r="P13" s="1295" t="str">
        <f>+IF(入力シート!$H$17="","",MID(入力シート!$H$17,入力シート!BX17,1))</f>
        <v/>
      </c>
      <c r="Q13" s="1296"/>
      <c r="R13" s="1289" t="str">
        <f>+IF(入力シート!$H$17="","",MID(入力シート!$H$17,入力シート!BZ17,1))</f>
        <v/>
      </c>
      <c r="S13" s="1290"/>
      <c r="T13" s="1289" t="str">
        <f>+IF(入力シート!$H$17="","",MID(入力シート!$H$17,入力シート!CB17,1))</f>
        <v/>
      </c>
      <c r="U13" s="1290"/>
      <c r="V13" s="1295" t="str">
        <f>+IF(入力シート!$H$17="","",MID(入力シート!$H$17,入力シート!CD17,1))</f>
        <v/>
      </c>
      <c r="W13" s="1296"/>
      <c r="X13" s="1289" t="str">
        <f>+IF(入力シート!$H$17="","",MID(入力シート!$H$17,入力シート!CF17,1))</f>
        <v/>
      </c>
      <c r="Y13" s="1290"/>
      <c r="Z13" s="1289" t="str">
        <f>+IF(入力シート!$H$17="","",MID(入力シート!$H$17,入力シート!CH17,1))</f>
        <v/>
      </c>
      <c r="AA13" s="1290"/>
      <c r="AB13" s="1295" t="str">
        <f>+IF(入力シート!$H$17="","",MID(入力シート!$H$17,入力シート!CJ17,1))</f>
        <v/>
      </c>
      <c r="AC13" s="1296"/>
      <c r="AD13" s="1289" t="str">
        <f>+IF(入力シート!$H$17="","",MID(入力シート!$H$17,入力シート!CL17,1))</f>
        <v/>
      </c>
      <c r="AE13" s="1290"/>
      <c r="AF13" s="1289" t="str">
        <f>+IF(入力シート!$H$17="","",MID(入力シート!$H$17,入力シート!CN17,1))</f>
        <v/>
      </c>
      <c r="AG13" s="1290"/>
      <c r="AH13" s="1289" t="str">
        <f>+IF(入力シート!$H$17="","",MID(入力シート!$H$17,入力シート!CP17,1))</f>
        <v/>
      </c>
      <c r="AI13" s="1290"/>
      <c r="AJ13" s="1289" t="str">
        <f>+IF(入力シート!$H$17="","",MID(入力シート!$H$17,入力シート!CR17,1))</f>
        <v/>
      </c>
      <c r="AK13" s="1290"/>
      <c r="AL13" s="1289" t="str">
        <f>+IF(入力シート!$H$17="","",MID(入力シート!$H$17,入力シート!CT17,1))</f>
        <v/>
      </c>
      <c r="AM13" s="1290"/>
      <c r="AN13" s="1289" t="str">
        <f>+IF(入力シート!$H$17="","",MID(入力シート!$H$17,入力シート!CV17,1))</f>
        <v/>
      </c>
      <c r="AO13" s="1290"/>
      <c r="AP13" s="1289" t="str">
        <f>+IF(入力シート!$H$17="","",MID(入力シート!$H$17,入力シート!CX17,1))</f>
        <v/>
      </c>
      <c r="AQ13" s="1290"/>
      <c r="AR13" s="1289" t="str">
        <f>+IF(入力シート!$H$17="","",MID(入力シート!$H$17,入力シート!CZ17,1))</f>
        <v/>
      </c>
      <c r="AS13" s="1290"/>
      <c r="AT13" s="1289" t="str">
        <f>+IF(入力シート!$H$17="","",MID(入力シート!$H$17,入力シート!DB17,1))</f>
        <v/>
      </c>
      <c r="AU13" s="1290"/>
      <c r="AV13" s="1289" t="str">
        <f>+IF(入力シート!$H$17="","",MID(入力シート!$H$17,入力シート!DD17,1))</f>
        <v/>
      </c>
      <c r="AW13" s="1290"/>
      <c r="AX13" s="1289" t="str">
        <f>+IF(入力シート!$H$17="","",MID(入力シート!$H$17,入力シート!DF17,1))</f>
        <v/>
      </c>
      <c r="AY13" s="1290"/>
      <c r="AZ13" s="1289" t="str">
        <f>+IF(入力シート!$H$17="","",MID(入力シート!$H$17,入力シート!DH17,1))</f>
        <v/>
      </c>
      <c r="BA13" s="1290"/>
      <c r="BB13" s="1289" t="str">
        <f>+IF(入力シート!$H$17="","",MID(入力シート!$H$17,入力シート!DJ17,1))</f>
        <v/>
      </c>
      <c r="BC13" s="1290"/>
      <c r="BD13" s="1289" t="str">
        <f>+IF(入力シート!$H$17="","",MID(入力シート!$H$17,入力シート!DL17,1))</f>
        <v/>
      </c>
      <c r="BE13" s="1290"/>
      <c r="BF13" s="1289" t="str">
        <f>+IF(入力シート!$H$17="","",MID(入力シート!$H$17,入力シート!DN17,1))</f>
        <v/>
      </c>
      <c r="BG13" s="1290"/>
      <c r="BH13" s="1289" t="str">
        <f>+IF(入力シート!$H$17="","",MID(入力シート!$H$17,入力シート!DP17,1))</f>
        <v/>
      </c>
      <c r="BI13" s="1290"/>
      <c r="BJ13" s="1289" t="str">
        <f>+IF(入力シート!$H$17="","",MID(入力シート!$H$17,入力シート!DR17,1))</f>
        <v/>
      </c>
      <c r="BK13" s="1290"/>
      <c r="BL13" s="1289" t="str">
        <f>+IF(入力シート!$H$17="","",MID(入力シート!$H$17,入力シート!DT17,1))</f>
        <v/>
      </c>
      <c r="BM13" s="1290"/>
      <c r="BN13" s="1289" t="str">
        <f>+IF(入力シート!$H$17="","",MID(入力シート!$H$17,入力シート!DV17,1))</f>
        <v/>
      </c>
      <c r="BO13" s="1290"/>
      <c r="BP13" s="1289" t="str">
        <f>+IF(入力シート!$H$17="","",MID(入力シート!$H$17,入力シート!DX17,1))</f>
        <v/>
      </c>
      <c r="BQ13" s="1291"/>
      <c r="BR13" s="1309"/>
      <c r="BS13" s="1310"/>
      <c r="BT13" s="423" t="str">
        <f>+IF(MID(TEXT(入力シート!Y17,"000#"),1,1)="0","",MID(TEXT(入力シート!Y17,"000#"),1,1))</f>
        <v/>
      </c>
      <c r="BU13" s="424" t="str">
        <f>+IF(AND(BT13="",MID(TEXT(入力シート!Y17,"000#"),2,1)="0"),"",MID(TEXT(入力シート!Y17,"000#"),2,1))</f>
        <v/>
      </c>
      <c r="BV13" s="425" t="str">
        <f>+IF(AND(BU13="",MID(TEXT(入力シート!Y17,"000#"),3,1)="0"),"",MID(TEXT(入力シート!Y17,"000#"),3,1))</f>
        <v/>
      </c>
      <c r="BW13" s="426" t="str">
        <f>+IF(AND(BV13="",MID(TEXT(入力シート!Y17,"0000"),4,1)="0",入力シート!Y17&lt;&gt;""),"0",MID(TEXT(入力シート!Y17,"000#"),4,1))</f>
        <v/>
      </c>
      <c r="BX13" s="427" t="str">
        <f>+IF(入力シート!AA17="","",IF(MID(TEXT(入力シート!AA17,"00#"),1,1)="","",MID(TEXT(入力シート!AA17,"00#"),1,1)))</f>
        <v/>
      </c>
      <c r="BY13" s="428" t="str">
        <f>+IF(入力シート!AA17="","",IF(MID(TEXT(入力シート!AA17,"00#"),2,1)="","",MID(TEXT(入力シート!AA17,"00#"),2,1)))</f>
        <v/>
      </c>
      <c r="BZ13" s="429" t="str">
        <f>+IF(入力シート!AA17="","",IF(MID(TEXT(入力シート!AA17,"00#"),3,1)="","",MID(TEXT(入力シート!AA17,"00#"),3,1)))</f>
        <v/>
      </c>
      <c r="CA13" s="430" t="s">
        <v>34</v>
      </c>
      <c r="CB13" s="431" t="str">
        <f>+IF(入力シート!AD17="","",IF(MID(TEXT(入力シート!AD17,"000#"),1,1)="","",MID(TEXT(入力シート!AD17,"000#"),1,1)))</f>
        <v/>
      </c>
      <c r="CC13" s="432" t="str">
        <f>+IF(入力シート!AD17="","",IF(MID(TEXT(入力シート!AD17,"000#"),2,1)="","",MID(TEXT(入力シート!AD17,"000#"),2,1)))</f>
        <v/>
      </c>
      <c r="CD13" s="432" t="str">
        <f>+IF(入力シート!AD17="","",IF(MID(TEXT(入力シート!AD17,"000#"),3,1)="","",MID(TEXT(入力シート!AD17,"000#"),3,1)))</f>
        <v/>
      </c>
      <c r="CE13" s="433" t="str">
        <f>+IF(入力シート!AD17="","",IF(MID(TEXT(入力シート!AD17,"000#"),4,1)="","",MID(TEXT(入力シート!AD17,"000#"),4,1)))</f>
        <v/>
      </c>
      <c r="CF13" s="434" t="str">
        <f>+IF(入力シート!$AZ17="","",MID(入力シート!$AZ17,入力シート!BJ$16,1))</f>
        <v>-</v>
      </c>
      <c r="CG13" s="435" t="str">
        <f>+IF(入力シート!$AZ17="","",MID(入力シート!$AZ17,入力シート!BK$16,1))</f>
        <v>-</v>
      </c>
      <c r="CH13" s="435" t="str">
        <f>+IF(入力シート!$AZ17="","",MID(入力シート!$AZ17,入力シート!BL$16,1))</f>
        <v/>
      </c>
      <c r="CI13" s="435" t="str">
        <f>+IF(入力シート!$AZ17="","",MID(入力シート!$AZ17,入力シート!BM$16,1))</f>
        <v/>
      </c>
      <c r="CJ13" s="435" t="str">
        <f>+IF(入力シート!$AZ17="","",MID(入力シート!$AZ17,入力シート!BN$16,1))</f>
        <v/>
      </c>
      <c r="CK13" s="435" t="str">
        <f>+IF(入力シート!$AZ17="","",MID(入力シート!$AZ17,入力シート!BO$16,1))</f>
        <v/>
      </c>
      <c r="CL13" s="435" t="str">
        <f>+IF(入力シート!$AZ17="","",MID(入力シート!$AZ17,入力シート!BP$16,1))</f>
        <v/>
      </c>
      <c r="CM13" s="436" t="str">
        <f>+IF(入力シート!$AZ17="","",MID(入力シート!$AZ17,入力シート!BQ$16,1))</f>
        <v/>
      </c>
      <c r="CN13" s="436" t="str">
        <f>+IF(入力シート!$AZ17="","",MID(入力シート!$AZ17,入力シート!BR$16,1))</f>
        <v/>
      </c>
      <c r="CO13" s="436" t="str">
        <f>+IF(入力シート!$AZ17="","",MID(入力シート!$AZ17,入力シート!BS$16,1))</f>
        <v/>
      </c>
      <c r="CP13" s="436" t="str">
        <f>+IF(入力シート!$AZ17="","",MID(入力シート!$AZ17,入力シート!BT$16,1))</f>
        <v/>
      </c>
      <c r="CQ13" s="437" t="str">
        <f>+IF(入力シート!$AZ17="","",MID(入力シート!$AZ17,入力シート!BU$16,1))</f>
        <v/>
      </c>
    </row>
    <row r="14" spans="1:95" s="411" customFormat="1" ht="23.25" customHeight="1">
      <c r="A14" s="26"/>
      <c r="B14" s="1292" t="s">
        <v>35</v>
      </c>
      <c r="C14" s="1293"/>
      <c r="D14" s="1293"/>
      <c r="E14" s="1293"/>
      <c r="F14" s="1293"/>
      <c r="G14" s="1293"/>
      <c r="H14" s="1293"/>
      <c r="I14" s="1293"/>
      <c r="J14" s="1293"/>
      <c r="K14" s="1293"/>
      <c r="L14" s="1293"/>
      <c r="M14" s="1293"/>
      <c r="N14" s="1293"/>
      <c r="O14" s="1293"/>
      <c r="P14" s="1293"/>
      <c r="Q14" s="1294"/>
      <c r="R14" s="1293" t="s">
        <v>36</v>
      </c>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4"/>
      <c r="BR14" s="1311"/>
      <c r="BS14" s="1312"/>
      <c r="BT14" s="1280"/>
      <c r="BU14" s="1281"/>
      <c r="BV14" s="1281"/>
      <c r="BW14" s="1282"/>
      <c r="BX14" s="1283"/>
      <c r="BY14" s="1284"/>
      <c r="BZ14" s="1284"/>
      <c r="CA14" s="1284"/>
      <c r="CB14" s="1284"/>
      <c r="CC14" s="1284"/>
      <c r="CD14" s="1284"/>
      <c r="CE14" s="1285"/>
      <c r="CF14" s="1286"/>
      <c r="CG14" s="1287"/>
      <c r="CH14" s="1287"/>
      <c r="CI14" s="1287"/>
      <c r="CJ14" s="1287"/>
      <c r="CK14" s="1287"/>
      <c r="CL14" s="1287"/>
      <c r="CM14" s="1287"/>
      <c r="CN14" s="1287"/>
      <c r="CO14" s="1287"/>
      <c r="CP14" s="1287"/>
      <c r="CQ14" s="1288"/>
    </row>
    <row r="15" spans="1:95" s="411" customFormat="1" ht="23.25" customHeight="1">
      <c r="A15" s="37" t="s">
        <v>37</v>
      </c>
      <c r="B15" s="1227" t="str">
        <f>+IF(入力シート!$H19="","",MID(入力シート!$H19,入力シート!BJ$19,1))</f>
        <v/>
      </c>
      <c r="C15" s="1228"/>
      <c r="D15" s="1258" t="str">
        <f>+IF(入力シート!$H19="","",MID(入力シート!$H19,入力シート!BL$19,1))</f>
        <v/>
      </c>
      <c r="E15" s="1259"/>
      <c r="F15" s="1258" t="str">
        <f>+IF(入力シート!$H19="","",MID(入力シート!$H19,入力シート!BN$19,1))</f>
        <v/>
      </c>
      <c r="G15" s="1259"/>
      <c r="H15" s="1258" t="str">
        <f>+IF(入力シート!$H19="","",MID(入力シート!$H19,入力シート!BP$19,1))</f>
        <v/>
      </c>
      <c r="I15" s="1259"/>
      <c r="J15" s="1258" t="str">
        <f>+IF(入力シート!$H19="","",MID(入力シート!$H19,入力シート!BR$19,1))</f>
        <v/>
      </c>
      <c r="K15" s="1259"/>
      <c r="L15" s="1258" t="str">
        <f>+IF(入力シート!$H19="","",MID(入力シート!$H19,入力シート!BT$19,1))</f>
        <v/>
      </c>
      <c r="M15" s="1259"/>
      <c r="N15" s="1258" t="str">
        <f>+IF(入力シート!$H19="","",MID(入力シート!$H19,入力シート!BV$19,1))</f>
        <v/>
      </c>
      <c r="O15" s="1259"/>
      <c r="P15" s="1258" t="str">
        <f>+IF(入力シート!$H19="","",MID(入力シート!$H19,入力シート!BX$19,1))</f>
        <v/>
      </c>
      <c r="Q15" s="1223"/>
      <c r="R15" s="1227" t="str">
        <f>+IF(入力シート!$L19="","",MID(入力シート!$L19,入力シート!BJ$20,1))</f>
        <v/>
      </c>
      <c r="S15" s="1228"/>
      <c r="T15" s="1258" t="str">
        <f>+IF(入力シート!$L19="","",MID(入力シート!$L19,入力シート!BL$20,1))</f>
        <v/>
      </c>
      <c r="U15" s="1259"/>
      <c r="V15" s="1258" t="str">
        <f>+IF(入力シート!$L19="","",MID(入力シート!$L19,入力シート!BN$20,1))</f>
        <v/>
      </c>
      <c r="W15" s="1259"/>
      <c r="X15" s="1278" t="str">
        <f>+IF(入力シート!$L19="","",MID(入力シート!$L19,入力シート!BP$20,1))</f>
        <v/>
      </c>
      <c r="Y15" s="1279"/>
      <c r="Z15" s="1258" t="str">
        <f>+IF(入力シート!$L19="","",MID(入力シート!$L19,入力シート!BR$20,1))</f>
        <v/>
      </c>
      <c r="AA15" s="1259"/>
      <c r="AB15" s="1258" t="str">
        <f>+IF(入力シート!$L19="","",MID(入力シート!$L19,入力シート!BT$20,1))</f>
        <v/>
      </c>
      <c r="AC15" s="1259"/>
      <c r="AD15" s="1258" t="str">
        <f>+IF(入力シート!$L19="","",MID(入力シート!$L19,入力シート!BV$20,1))</f>
        <v/>
      </c>
      <c r="AE15" s="1259"/>
      <c r="AF15" s="1258" t="str">
        <f>+IF(入力シート!$L19="","",MID(入力シート!$L19,入力シート!BX$20,1))</f>
        <v/>
      </c>
      <c r="AG15" s="1259"/>
      <c r="AH15" s="1258" t="str">
        <f>+IF(入力シート!$L19="","",MID(入力シート!$L19,入力シート!BZ$20,1))</f>
        <v/>
      </c>
      <c r="AI15" s="1259"/>
      <c r="AJ15" s="1258" t="str">
        <f>+IF(入力シート!$L19="","",MID(入力シート!$L19,入力シート!CB$20,1))</f>
        <v/>
      </c>
      <c r="AK15" s="1259"/>
      <c r="AL15" s="1258" t="str">
        <f>+IF(入力シート!$L19="","",MID(入力シート!$L19,入力シート!CD$20,1))</f>
        <v/>
      </c>
      <c r="AM15" s="1259"/>
      <c r="AN15" s="1258" t="str">
        <f>+IF(入力シート!$L19="","",MID(入力シート!$L19,入力シート!CF$20,1))</f>
        <v/>
      </c>
      <c r="AO15" s="1259"/>
      <c r="AP15" s="1258" t="str">
        <f>+IF(入力シート!$L19="","",MID(入力シート!$L19,入力シート!CH$20,1))</f>
        <v/>
      </c>
      <c r="AQ15" s="1259"/>
      <c r="AR15" s="1258" t="str">
        <f>+IF(入力シート!$L19="","",MID(入力シート!$L19,入力シート!CJ$20,1))</f>
        <v/>
      </c>
      <c r="AS15" s="1259"/>
      <c r="AT15" s="1258" t="str">
        <f>+IF(入力シート!$L19="","",MID(入力シート!$L19,入力シート!CL$20,1))</f>
        <v/>
      </c>
      <c r="AU15" s="1259"/>
      <c r="AV15" s="1258" t="str">
        <f>+IF(入力シート!$L19="","",MID(入力シート!$L19,入力シート!CN$20,1))</f>
        <v/>
      </c>
      <c r="AW15" s="1259"/>
      <c r="AX15" s="1258" t="str">
        <f>+IF(入力シート!$L19="","",MID(入力シート!$L19,入力シート!CP$20,1))</f>
        <v/>
      </c>
      <c r="AY15" s="1259"/>
      <c r="AZ15" s="1258" t="str">
        <f>+IF(入力シート!$L19="","",MID(入力シート!$L19,入力シート!CR$20,1))</f>
        <v/>
      </c>
      <c r="BA15" s="1259"/>
      <c r="BB15" s="1258" t="str">
        <f>+IF(入力シート!$L19="","",MID(入力シート!$L19,入力シート!CT$20,1))</f>
        <v/>
      </c>
      <c r="BC15" s="1259"/>
      <c r="BD15" s="1258" t="str">
        <f>+IF(入力シート!$L19="","",MID(入力シート!$L19,入力シート!CV$20,1))</f>
        <v/>
      </c>
      <c r="BE15" s="1259"/>
      <c r="BF15" s="1258" t="str">
        <f>+IF(入力シート!$L19="","",MID(入力シート!$L19,入力シート!CX$20,1))</f>
        <v/>
      </c>
      <c r="BG15" s="1259"/>
      <c r="BH15" s="1258" t="str">
        <f>+IF(入力シート!$L19="","",MID(入力シート!$L19,入力シート!CZ$20,1))</f>
        <v/>
      </c>
      <c r="BI15" s="1259"/>
      <c r="BJ15" s="1258" t="str">
        <f>+IF(入力シート!$L19="","",MID(入力シート!$L19,入力シート!DB$20,1))</f>
        <v/>
      </c>
      <c r="BK15" s="1259"/>
      <c r="BL15" s="1258" t="str">
        <f>+IF(入力シート!$L19="","",MID(入力シート!$L19,入力シート!DD$20,1))</f>
        <v/>
      </c>
      <c r="BM15" s="1259"/>
      <c r="BN15" s="1258" t="str">
        <f>+IF(入力シート!$L19="","",MID(入力シート!$L19,入力シート!DF$20,1))</f>
        <v/>
      </c>
      <c r="BO15" s="1259"/>
      <c r="BP15" s="1258" t="str">
        <f>+IF(入力シート!$L19="","",MID(入力シート!$L19,入力シート!DH$20,1))</f>
        <v/>
      </c>
      <c r="BQ15" s="1223"/>
      <c r="BR15" s="1222" t="str">
        <f>+IF(入力シート!W19="","",入力シート!W19)</f>
        <v/>
      </c>
      <c r="BS15" s="1275"/>
      <c r="BT15" s="423" t="str">
        <f>+IF(MID(TEXT(入力シート!Y19,"000#"),1,1)="0","",MID(TEXT(入力シート!Y19,"000#"),1,1))</f>
        <v/>
      </c>
      <c r="BU15" s="424" t="str">
        <f>+IF(AND(BT15="",MID(TEXT(入力シート!Y19,"000#"),2,1)="0"),"",MID(TEXT(入力シート!Y19,"000#"),2,1))</f>
        <v/>
      </c>
      <c r="BV15" s="425" t="str">
        <f>+IF(AND(BU15="",MID(TEXT(入力シート!Y19,"000#"),3,1)="0"),"",MID(TEXT(入力シート!Y19,"000#"),3,1))</f>
        <v/>
      </c>
      <c r="BW15" s="426" t="str">
        <f>+IF(AND(BV15="",MID(TEXT(入力シート!Y19,"0000"),4,1)="0",入力シート!Y19&lt;&gt;""),"0",MID(TEXT(入力シート!Y19,"000#"),4,1))</f>
        <v/>
      </c>
      <c r="BX15" s="438" t="str">
        <f>+IF(入力シート!AA19="","",IF(MID(TEXT(入力シート!AA19,"00#"),1,1)="","",MID(TEXT(入力シート!AA19,"00#"),1,1)))</f>
        <v/>
      </c>
      <c r="BY15" s="439" t="str">
        <f>+IF(入力シート!AA19="","",IF(MID(TEXT(入力シート!AA19,"00#"),2,1)="","",MID(TEXT(入力シート!AA19,"00#"),2,1)))</f>
        <v/>
      </c>
      <c r="BZ15" s="440" t="str">
        <f>+IF(入力シート!AA19="","",IF(MID(TEXT(入力シート!AA19,"00#"),3,1)="","",MID(TEXT(入力シート!AA19,"00#"),3,1)))</f>
        <v/>
      </c>
      <c r="CA15" s="430" t="s">
        <v>34</v>
      </c>
      <c r="CB15" s="441" t="str">
        <f>+IF(入力シート!AD19="","",IF(MID(TEXT(入力シート!AD19,"000#"),1,1)="","",MID(TEXT(入力シート!AD19,"000#"),1,1)))</f>
        <v/>
      </c>
      <c r="CC15" s="432" t="str">
        <f>+IF(入力シート!AD19="","",IF(MID(TEXT(入力シート!AD19,"000#"),2,1)="","",MID(TEXT(入力シート!AD19,"000#"),2,1)))</f>
        <v/>
      </c>
      <c r="CD15" s="432" t="str">
        <f>+IF(入力シート!AD19="","",IF(MID(TEXT(入力シート!AD19,"000#"),3,1)="","",MID(TEXT(入力シート!AD19,"000#"),3,1)))</f>
        <v/>
      </c>
      <c r="CE15" s="433" t="str">
        <f>+IF(入力シート!AD19="","",IF(MID(TEXT(入力シート!AD19,"000#"),4,1)="","",MID(TEXT(入力シート!AD19,"000#"),4,1)))</f>
        <v/>
      </c>
      <c r="CF15" s="441" t="str">
        <f>+IF(入力シート!$AZ19="","",MID(入力シート!$AZ19,入力シート!BJ$16,1))</f>
        <v>-</v>
      </c>
      <c r="CG15" s="439" t="str">
        <f>+IF(入力シート!$AZ19="","",MID(入力シート!$AZ19,入力シート!BK$16,1))</f>
        <v>-</v>
      </c>
      <c r="CH15" s="439" t="str">
        <f>+IF(入力シート!$AZ19="","",MID(入力シート!$AZ19,入力シート!BL$16,1))</f>
        <v/>
      </c>
      <c r="CI15" s="439" t="str">
        <f>+IF(入力シート!$AZ19="","",MID(入力シート!$AZ19,入力シート!BM$16,1))</f>
        <v/>
      </c>
      <c r="CJ15" s="439" t="str">
        <f>+IF(入力シート!$AZ19="","",MID(入力シート!$AZ19,入力シート!BN$16,1))</f>
        <v/>
      </c>
      <c r="CK15" s="439" t="str">
        <f>+IF(入力シート!$AZ19="","",MID(入力シート!$AZ19,入力シート!BO$16,1))</f>
        <v/>
      </c>
      <c r="CL15" s="439" t="str">
        <f>+IF(入力シート!$AZ19="","",MID(入力シート!$AZ19,入力シート!BP$16,1))</f>
        <v/>
      </c>
      <c r="CM15" s="432" t="str">
        <f>+IF(入力シート!$AZ19="","",MID(入力シート!$AZ19,入力シート!BQ$16,1))</f>
        <v/>
      </c>
      <c r="CN15" s="432" t="str">
        <f>+IF(入力シート!$AZ19="","",MID(入力シート!$AZ19,入力シート!BR$16,1))</f>
        <v/>
      </c>
      <c r="CO15" s="432" t="str">
        <f>+IF(入力シート!$AZ19="","",MID(入力シート!$AZ19,入力シート!BS$16,1))</f>
        <v/>
      </c>
      <c r="CP15" s="442" t="str">
        <f>+IF(入力シート!$AZ19="","",MID(入力シート!$AZ19,入力シート!BT$16,1))</f>
        <v/>
      </c>
      <c r="CQ15" s="433" t="str">
        <f>+IF(入力シート!$AZ19="","",MID(入力シート!$AZ19,入力シート!BU$16,1))</f>
        <v/>
      </c>
    </row>
    <row r="16" spans="1:95" s="411" customFormat="1" ht="23.25" customHeight="1">
      <c r="A16" s="26" t="s">
        <v>38</v>
      </c>
      <c r="B16" s="1222" t="str">
        <f>+IF(入力シート!$H20="","",MID(入力シート!$H20,入力シート!BJ$19,1))</f>
        <v/>
      </c>
      <c r="C16" s="1259"/>
      <c r="D16" s="1258" t="str">
        <f>+IF(入力シート!$H20="","",MID(入力シート!$H20,入力シート!BL$19,1))</f>
        <v/>
      </c>
      <c r="E16" s="1259"/>
      <c r="F16" s="1258" t="str">
        <f>+IF(入力シート!$H20="","",MID(入力シート!$H20,入力シート!BN$19,1))</f>
        <v/>
      </c>
      <c r="G16" s="1259"/>
      <c r="H16" s="1258" t="str">
        <f>+IF(入力シート!$H20="","",MID(入力シート!$H20,入力シート!BP$19,1))</f>
        <v/>
      </c>
      <c r="I16" s="1259"/>
      <c r="J16" s="1258" t="str">
        <f>+IF(入力シート!$H20="","",MID(入力シート!$H20,入力シート!BR$19,1))</f>
        <v/>
      </c>
      <c r="K16" s="1259"/>
      <c r="L16" s="1258" t="str">
        <f>+IF(入力シート!$H20="","",MID(入力シート!$H20,入力シート!BT$19,1))</f>
        <v/>
      </c>
      <c r="M16" s="1259"/>
      <c r="N16" s="1258" t="str">
        <f>+IF(入力シート!$H20="","",MID(入力シート!$H20,入力シート!BV$19,1))</f>
        <v/>
      </c>
      <c r="O16" s="1259"/>
      <c r="P16" s="1258" t="str">
        <f>+IF(入力シート!$H20="","",MID(入力シート!$H20,入力シート!BX$19,1))</f>
        <v/>
      </c>
      <c r="Q16" s="1223"/>
      <c r="R16" s="1227" t="str">
        <f>+IF(入力シート!$L20="","",MID(入力シート!$L20,入力シート!BJ$20,1))</f>
        <v/>
      </c>
      <c r="S16" s="1228"/>
      <c r="T16" s="1228" t="str">
        <f>+IF(入力シート!$L20="","",MID(入力シート!$L20,入力シート!BL$20,1))</f>
        <v/>
      </c>
      <c r="U16" s="1228"/>
      <c r="V16" s="1228" t="str">
        <f>+IF(入力シート!$L20="","",MID(入力シート!$L20,入力シート!BN$20,1))</f>
        <v/>
      </c>
      <c r="W16" s="1228"/>
      <c r="X16" s="1228" t="str">
        <f>+IF(入力シート!$L20="","",MID(入力シート!$L20,入力シート!BP$20,1))</f>
        <v/>
      </c>
      <c r="Y16" s="1228"/>
      <c r="Z16" s="1228" t="str">
        <f>+IF(入力シート!$L20="","",MID(入力シート!$L20,入力シート!BR$20,1))</f>
        <v/>
      </c>
      <c r="AA16" s="1228"/>
      <c r="AB16" s="1228" t="str">
        <f>+IF(入力シート!$L20="","",MID(入力シート!$L20,入力シート!BT$20,1))</f>
        <v/>
      </c>
      <c r="AC16" s="1228"/>
      <c r="AD16" s="1228" t="str">
        <f>+IF(入力シート!$L20="","",MID(入力シート!$L20,入力シート!BV$20,1))</f>
        <v/>
      </c>
      <c r="AE16" s="1228"/>
      <c r="AF16" s="1228" t="str">
        <f>+IF(入力シート!$L20="","",MID(入力シート!$L20,入力シート!BX$20,1))</f>
        <v/>
      </c>
      <c r="AG16" s="1228"/>
      <c r="AH16" s="1228" t="str">
        <f>+IF(入力シート!$L20="","",MID(入力シート!$L20,入力シート!BZ$20,1))</f>
        <v/>
      </c>
      <c r="AI16" s="1228"/>
      <c r="AJ16" s="1228" t="str">
        <f>+IF(入力シート!$L20="","",MID(入力シート!$L20,入力シート!CB$20,1))</f>
        <v/>
      </c>
      <c r="AK16" s="1228"/>
      <c r="AL16" s="1228" t="str">
        <f>+IF(入力シート!$L20="","",MID(入力シート!$L20,入力シート!CD$20,1))</f>
        <v/>
      </c>
      <c r="AM16" s="1228"/>
      <c r="AN16" s="1228" t="str">
        <f>+IF(入力シート!$L20="","",MID(入力シート!$L20,入力シート!CF$20,1))</f>
        <v/>
      </c>
      <c r="AO16" s="1228"/>
      <c r="AP16" s="1228" t="str">
        <f>+IF(入力シート!$L20="","",MID(入力シート!$L20,入力シート!CH$20,1))</f>
        <v/>
      </c>
      <c r="AQ16" s="1228"/>
      <c r="AR16" s="1228" t="str">
        <f>+IF(入力シート!$L20="","",MID(入力シート!$L20,入力シート!CJ$20,1))</f>
        <v/>
      </c>
      <c r="AS16" s="1228"/>
      <c r="AT16" s="1228" t="str">
        <f>+IF(入力シート!$L20="","",MID(入力シート!$L20,入力シート!CL$20,1))</f>
        <v/>
      </c>
      <c r="AU16" s="1228"/>
      <c r="AV16" s="1228" t="str">
        <f>+IF(入力シート!$L20="","",MID(入力シート!$L20,入力シート!CN$20,1))</f>
        <v/>
      </c>
      <c r="AW16" s="1228"/>
      <c r="AX16" s="1228" t="str">
        <f>+IF(入力シート!$L20="","",MID(入力シート!$L20,入力シート!CP$20,1))</f>
        <v/>
      </c>
      <c r="AY16" s="1228"/>
      <c r="AZ16" s="1228" t="str">
        <f>+IF(入力シート!$L20="","",MID(入力シート!$L20,入力シート!CR$20,1))</f>
        <v/>
      </c>
      <c r="BA16" s="1228"/>
      <c r="BB16" s="1228" t="str">
        <f>+IF(入力シート!$L20="","",MID(入力シート!$L20,入力シート!CT$20,1))</f>
        <v/>
      </c>
      <c r="BC16" s="1228"/>
      <c r="BD16" s="1228" t="str">
        <f>+IF(入力シート!$L20="","",MID(入力シート!$L20,入力シート!CV$20,1))</f>
        <v/>
      </c>
      <c r="BE16" s="1228"/>
      <c r="BF16" s="1228" t="str">
        <f>+IF(入力シート!$L20="","",MID(入力シート!$L20,入力シート!CX$20,1))</f>
        <v/>
      </c>
      <c r="BG16" s="1228"/>
      <c r="BH16" s="1228" t="str">
        <f>+IF(入力シート!$L20="","",MID(入力シート!$L20,入力シート!CZ$20,1))</f>
        <v/>
      </c>
      <c r="BI16" s="1228"/>
      <c r="BJ16" s="1228" t="str">
        <f>+IF(入力シート!$L20="","",MID(入力シート!$L20,入力シート!DB$20,1))</f>
        <v/>
      </c>
      <c r="BK16" s="1228"/>
      <c r="BL16" s="1228" t="str">
        <f>+IF(入力シート!$L20="","",MID(入力シート!$L20,入力シート!DD$20,1))</f>
        <v/>
      </c>
      <c r="BM16" s="1228"/>
      <c r="BN16" s="1228" t="str">
        <f>+IF(入力シート!$L20="","",MID(入力シート!$L20,入力シート!DF$20,1))</f>
        <v/>
      </c>
      <c r="BO16" s="1228"/>
      <c r="BP16" s="1228" t="str">
        <f>+IF(入力シート!$L20="","",MID(入力シート!$L20,入力シート!DH$20,1))</f>
        <v/>
      </c>
      <c r="BQ16" s="1247"/>
      <c r="BR16" s="1222" t="str">
        <f>+IF(入力シート!W20="","",入力シート!W20)</f>
        <v/>
      </c>
      <c r="BS16" s="1275"/>
      <c r="BT16" s="423" t="str">
        <f>+IF(MID(TEXT(入力シート!Y20,"000#"),1,1)="0","",MID(TEXT(入力シート!Y20,"000#"),1,1))</f>
        <v/>
      </c>
      <c r="BU16" s="424" t="str">
        <f>+IF(AND(BT16="",MID(TEXT(入力シート!Y20,"000#"),2,1)="0"),"",MID(TEXT(入力シート!Y20,"000#"),2,1))</f>
        <v/>
      </c>
      <c r="BV16" s="425" t="str">
        <f>+IF(AND(BU16="",MID(TEXT(入力シート!Y20,"000#"),3,1)="0"),"",MID(TEXT(入力シート!Y20,"000#"),3,1))</f>
        <v/>
      </c>
      <c r="BW16" s="426" t="str">
        <f>+IF(AND(BV16="",MID(TEXT(入力シート!Y20,"0000"),4,1)="0",入力シート!Y20&lt;&gt;""),"0",MID(TEXT(入力シート!Y20,"000#"),4,1))</f>
        <v/>
      </c>
      <c r="BX16" s="438" t="str">
        <f>+IF(入力シート!AA20="","",IF(MID(TEXT(入力シート!AA20,"00#"),1,1)="","",MID(TEXT(入力シート!AA20,"00#"),1,1)))</f>
        <v/>
      </c>
      <c r="BY16" s="439" t="str">
        <f>+IF(入力シート!AA20="","",IF(MID(TEXT(入力シート!AA20,"00#"),2,1)="","",MID(TEXT(入力シート!AA20,"00#"),2,1)))</f>
        <v/>
      </c>
      <c r="BZ16" s="440" t="str">
        <f>+IF(入力シート!AA20="","",IF(MID(TEXT(入力シート!AA20,"00#"),3,1)="","",MID(TEXT(入力シート!AA20,"00#"),3,1)))</f>
        <v/>
      </c>
      <c r="CA16" s="430" t="s">
        <v>34</v>
      </c>
      <c r="CB16" s="441" t="str">
        <f>+IF(入力シート!AD20="","",IF(MID(TEXT(入力シート!AD20,"000#"),1,1)="","",MID(TEXT(入力シート!AD20,"000#"),1,1)))</f>
        <v/>
      </c>
      <c r="CC16" s="432" t="str">
        <f>+IF(入力シート!AD20="","",IF(MID(TEXT(入力シート!AD20,"000#"),2,1)="","",MID(TEXT(入力シート!AD20,"000#"),2,1)))</f>
        <v/>
      </c>
      <c r="CD16" s="432" t="str">
        <f>+IF(入力シート!AD20="","",IF(MID(TEXT(入力シート!AD20,"000#"),3,1)="","",MID(TEXT(入力シート!AD20,"000#"),3,1)))</f>
        <v/>
      </c>
      <c r="CE16" s="433" t="str">
        <f>+IF(入力シート!AD20="","",IF(MID(TEXT(入力シート!AD20,"000#"),4,1)="","",MID(TEXT(入力シート!AD20,"000#"),4,1)))</f>
        <v/>
      </c>
      <c r="CF16" s="441" t="str">
        <f>+IF(入力シート!$AZ20="","",MID(入力シート!$AZ20,入力シート!BJ$16,1))</f>
        <v>-</v>
      </c>
      <c r="CG16" s="439" t="str">
        <f>+IF(入力シート!$AZ20="","",MID(入力シート!$AZ20,入力シート!BK$16,1))</f>
        <v>-</v>
      </c>
      <c r="CH16" s="439" t="str">
        <f>+IF(入力シート!$AZ20="","",MID(入力シート!$AZ20,入力シート!BL$16,1))</f>
        <v/>
      </c>
      <c r="CI16" s="439" t="str">
        <f>+IF(入力シート!$AZ20="","",MID(入力シート!$AZ20,入力シート!BM$16,1))</f>
        <v/>
      </c>
      <c r="CJ16" s="439" t="str">
        <f>+IF(入力シート!$AZ20="","",MID(入力シート!$AZ20,入力シート!BN$16,1))</f>
        <v/>
      </c>
      <c r="CK16" s="439" t="str">
        <f>+IF(入力シート!$AZ20="","",MID(入力シート!$AZ20,入力シート!BO$16,1))</f>
        <v/>
      </c>
      <c r="CL16" s="439" t="str">
        <f>+IF(入力シート!$AZ20="","",MID(入力シート!$AZ20,入力シート!BP$16,1))</f>
        <v/>
      </c>
      <c r="CM16" s="432" t="str">
        <f>+IF(入力シート!$AZ20="","",MID(入力シート!$AZ20,入力シート!BQ$16,1))</f>
        <v/>
      </c>
      <c r="CN16" s="432" t="str">
        <f>+IF(入力シート!$AZ20="","",MID(入力シート!$AZ20,入力シート!BR$16,1))</f>
        <v/>
      </c>
      <c r="CO16" s="432" t="str">
        <f>+IF(入力シート!$AZ20="","",MID(入力シート!$AZ20,入力シート!BS$16,1))</f>
        <v/>
      </c>
      <c r="CP16" s="442" t="str">
        <f>+IF(入力シート!$AZ20="","",MID(入力シート!$AZ20,入力シート!BT$16,1))</f>
        <v/>
      </c>
      <c r="CQ16" s="433" t="str">
        <f>+IF(入力シート!$AZ20="","",MID(入力シート!$AZ20,入力シート!BU$16,1))</f>
        <v/>
      </c>
    </row>
    <row r="17" spans="1:95" s="411" customFormat="1" ht="23.25" customHeight="1">
      <c r="A17" s="26" t="s">
        <v>39</v>
      </c>
      <c r="B17" s="1222" t="str">
        <f>+IF(入力シート!$H21="","",MID(入力シート!$H21,入力シート!BJ$19,1))</f>
        <v/>
      </c>
      <c r="C17" s="1259"/>
      <c r="D17" s="1258" t="str">
        <f>+IF(入力シート!$H21="","",MID(入力シート!$H21,入力シート!BL$19,1))</f>
        <v/>
      </c>
      <c r="E17" s="1259"/>
      <c r="F17" s="1258" t="str">
        <f>+IF(入力シート!$H21="","",MID(入力シート!$H21,入力シート!BN$19,1))</f>
        <v/>
      </c>
      <c r="G17" s="1259"/>
      <c r="H17" s="1258" t="str">
        <f>+IF(入力シート!$H21="","",MID(入力シート!$H21,入力シート!BP$19,1))</f>
        <v/>
      </c>
      <c r="I17" s="1259"/>
      <c r="J17" s="1258" t="str">
        <f>+IF(入力シート!$H21="","",MID(入力シート!$H21,入力シート!BR$19,1))</f>
        <v/>
      </c>
      <c r="K17" s="1259"/>
      <c r="L17" s="1258" t="str">
        <f>+IF(入力シート!$H21="","",MID(入力シート!$H21,入力シート!BT$19,1))</f>
        <v/>
      </c>
      <c r="M17" s="1259"/>
      <c r="N17" s="1258" t="str">
        <f>+IF(入力シート!$H21="","",MID(入力シート!$H21,入力シート!BV$19,1))</f>
        <v/>
      </c>
      <c r="O17" s="1259"/>
      <c r="P17" s="1258" t="str">
        <f>+IF(入力シート!$H21="","",MID(入力シート!$H21,入力シート!BX$19,1))</f>
        <v/>
      </c>
      <c r="Q17" s="1223"/>
      <c r="R17" s="1227" t="str">
        <f>+IF(入力シート!$L21="","",MID(入力シート!$L21,入力シート!BJ$20,1))</f>
        <v/>
      </c>
      <c r="S17" s="1228"/>
      <c r="T17" s="1228" t="str">
        <f>+IF(入力シート!$L21="","",MID(入力シート!$L21,入力シート!BL$20,1))</f>
        <v/>
      </c>
      <c r="U17" s="1228"/>
      <c r="V17" s="1228" t="str">
        <f>+IF(入力シート!$L21="","",MID(入力シート!$L21,入力シート!BN$20,1))</f>
        <v/>
      </c>
      <c r="W17" s="1228"/>
      <c r="X17" s="1228" t="str">
        <f>+IF(入力シート!$L21="","",MID(入力シート!$L21,入力シート!BP$20,1))</f>
        <v/>
      </c>
      <c r="Y17" s="1228"/>
      <c r="Z17" s="1228" t="str">
        <f>+IF(入力シート!$L21="","",MID(入力シート!$L21,入力シート!BR$20,1))</f>
        <v/>
      </c>
      <c r="AA17" s="1228"/>
      <c r="AB17" s="1228" t="str">
        <f>+IF(入力シート!$L21="","",MID(入力シート!$L21,入力シート!BT$20,1))</f>
        <v/>
      </c>
      <c r="AC17" s="1228"/>
      <c r="AD17" s="1228" t="str">
        <f>+IF(入力シート!$L21="","",MID(入力シート!$L21,入力シート!BV$20,1))</f>
        <v/>
      </c>
      <c r="AE17" s="1228"/>
      <c r="AF17" s="1228" t="str">
        <f>+IF(入力シート!$L21="","",MID(入力シート!$L21,入力シート!BX$20,1))</f>
        <v/>
      </c>
      <c r="AG17" s="1228"/>
      <c r="AH17" s="1228" t="str">
        <f>+IF(入力シート!$L21="","",MID(入力シート!$L21,入力シート!BZ$20,1))</f>
        <v/>
      </c>
      <c r="AI17" s="1228"/>
      <c r="AJ17" s="1228" t="str">
        <f>+IF(入力シート!$L21="","",MID(入力シート!$L21,入力シート!CB$20,1))</f>
        <v/>
      </c>
      <c r="AK17" s="1228"/>
      <c r="AL17" s="1228" t="str">
        <f>+IF(入力シート!$L21="","",MID(入力シート!$L21,入力シート!CD$20,1))</f>
        <v/>
      </c>
      <c r="AM17" s="1228"/>
      <c r="AN17" s="1228" t="str">
        <f>+IF(入力シート!$L21="","",MID(入力シート!$L21,入力シート!CF$20,1))</f>
        <v/>
      </c>
      <c r="AO17" s="1228"/>
      <c r="AP17" s="1228" t="str">
        <f>+IF(入力シート!$L21="","",MID(入力シート!$L21,入力シート!CH$20,1))</f>
        <v/>
      </c>
      <c r="AQ17" s="1228"/>
      <c r="AR17" s="1228" t="str">
        <f>+IF(入力シート!$L21="","",MID(入力シート!$L21,入力シート!CJ$20,1))</f>
        <v/>
      </c>
      <c r="AS17" s="1228"/>
      <c r="AT17" s="1228" t="str">
        <f>+IF(入力シート!$L21="","",MID(入力シート!$L21,入力シート!CL$20,1))</f>
        <v/>
      </c>
      <c r="AU17" s="1228"/>
      <c r="AV17" s="1228" t="str">
        <f>+IF(入力シート!$L21="","",MID(入力シート!$L21,入力シート!CN$20,1))</f>
        <v/>
      </c>
      <c r="AW17" s="1228"/>
      <c r="AX17" s="1228" t="str">
        <f>+IF(入力シート!$L21="","",MID(入力シート!$L21,入力シート!CP$20,1))</f>
        <v/>
      </c>
      <c r="AY17" s="1228"/>
      <c r="AZ17" s="1228" t="str">
        <f>+IF(入力シート!$L21="","",MID(入力シート!$L21,入力シート!CR$20,1))</f>
        <v/>
      </c>
      <c r="BA17" s="1228"/>
      <c r="BB17" s="1228" t="str">
        <f>+IF(入力シート!$L21="","",MID(入力シート!$L21,入力シート!CT$20,1))</f>
        <v/>
      </c>
      <c r="BC17" s="1228"/>
      <c r="BD17" s="1228" t="str">
        <f>+IF(入力シート!$L21="","",MID(入力シート!$L21,入力シート!CV$20,1))</f>
        <v/>
      </c>
      <c r="BE17" s="1228"/>
      <c r="BF17" s="1228" t="str">
        <f>+IF(入力シート!$L21="","",MID(入力シート!$L21,入力シート!CX$20,1))</f>
        <v/>
      </c>
      <c r="BG17" s="1228"/>
      <c r="BH17" s="1228" t="str">
        <f>+IF(入力シート!$L21="","",MID(入力シート!$L21,入力シート!CZ$20,1))</f>
        <v/>
      </c>
      <c r="BI17" s="1228"/>
      <c r="BJ17" s="1228" t="str">
        <f>+IF(入力シート!$L21="","",MID(入力シート!$L21,入力シート!DB$20,1))</f>
        <v/>
      </c>
      <c r="BK17" s="1228"/>
      <c r="BL17" s="1228" t="str">
        <f>+IF(入力シート!$L21="","",MID(入力シート!$L21,入力シート!DD$20,1))</f>
        <v/>
      </c>
      <c r="BM17" s="1228"/>
      <c r="BN17" s="1228" t="str">
        <f>+IF(入力シート!$L21="","",MID(入力シート!$L21,入力シート!DF$20,1))</f>
        <v/>
      </c>
      <c r="BO17" s="1228"/>
      <c r="BP17" s="1228" t="str">
        <f>+IF(入力シート!$L21="","",MID(入力シート!$L21,入力シート!DH$20,1))</f>
        <v/>
      </c>
      <c r="BQ17" s="1247"/>
      <c r="BR17" s="1222" t="str">
        <f>+IF(入力シート!W21="","",入力シート!W21)</f>
        <v/>
      </c>
      <c r="BS17" s="1275"/>
      <c r="BT17" s="423" t="str">
        <f>+IF(MID(TEXT(入力シート!Y21,"000#"),1,1)="0","",MID(TEXT(入力シート!Y21,"000#"),1,1))</f>
        <v/>
      </c>
      <c r="BU17" s="424" t="str">
        <f>+IF(AND(BT17="",MID(TEXT(入力シート!Y21,"000#"),2,1)="0"),"",MID(TEXT(入力シート!Y21,"000#"),2,1))</f>
        <v/>
      </c>
      <c r="BV17" s="425" t="str">
        <f>+IF(AND(BU17="",MID(TEXT(入力シート!Y21,"000#"),3,1)="0"),"",MID(TEXT(入力シート!Y21,"000#"),3,1))</f>
        <v/>
      </c>
      <c r="BW17" s="426" t="str">
        <f>+IF(AND(BV17="",MID(TEXT(入力シート!Y21,"0000"),4,1)="0",入力シート!Y21&lt;&gt;""),"0",MID(TEXT(入力シート!Y21,"000#"),4,1))</f>
        <v/>
      </c>
      <c r="BX17" s="438" t="str">
        <f>+IF(入力シート!AA21="","",IF(MID(TEXT(入力シート!AA21,"00#"),1,1)="","",MID(TEXT(入力シート!AA21,"00#"),1,1)))</f>
        <v/>
      </c>
      <c r="BY17" s="439" t="str">
        <f>+IF(入力シート!AA21="","",IF(MID(TEXT(入力シート!AA21,"00#"),2,1)="","",MID(TEXT(入力シート!AA21,"00#"),2,1)))</f>
        <v/>
      </c>
      <c r="BZ17" s="440" t="str">
        <f>+IF(入力シート!AA21="","",IF(MID(TEXT(入力シート!AA21,"00#"),3,1)="","",MID(TEXT(入力シート!AA21,"00#"),3,1)))</f>
        <v/>
      </c>
      <c r="CA17" s="430" t="s">
        <v>34</v>
      </c>
      <c r="CB17" s="441" t="str">
        <f>+IF(入力シート!AD21="","",IF(MID(TEXT(入力シート!AD21,"000#"),1,1)="","",MID(TEXT(入力シート!AD21,"000#"),1,1)))</f>
        <v/>
      </c>
      <c r="CC17" s="432" t="str">
        <f>+IF(入力シート!AD21="","",IF(MID(TEXT(入力シート!AD21,"000#"),2,1)="","",MID(TEXT(入力シート!AD21,"000#"),2,1)))</f>
        <v/>
      </c>
      <c r="CD17" s="432" t="str">
        <f>+IF(入力シート!AD21="","",IF(MID(TEXT(入力シート!AD21,"000#"),3,1)="","",MID(TEXT(入力シート!AD21,"000#"),3,1)))</f>
        <v/>
      </c>
      <c r="CE17" s="433" t="str">
        <f>+IF(入力シート!AD21="","",IF(MID(TEXT(入力シート!AD21,"000#"),4,1)="","",MID(TEXT(入力シート!AD21,"000#"),4,1)))</f>
        <v/>
      </c>
      <c r="CF17" s="441" t="str">
        <f>+IF(入力シート!$AZ21="","",MID(入力シート!$AZ21,入力シート!BJ$16,1))</f>
        <v>-</v>
      </c>
      <c r="CG17" s="439" t="str">
        <f>+IF(入力シート!$AZ21="","",MID(入力シート!$AZ21,入力シート!BK$16,1))</f>
        <v>-</v>
      </c>
      <c r="CH17" s="439" t="str">
        <f>+IF(入力シート!$AZ21="","",MID(入力シート!$AZ21,入力シート!BL$16,1))</f>
        <v/>
      </c>
      <c r="CI17" s="439" t="str">
        <f>+IF(入力シート!$AZ21="","",MID(入力シート!$AZ21,入力シート!BM$16,1))</f>
        <v/>
      </c>
      <c r="CJ17" s="439" t="str">
        <f>+IF(入力シート!$AZ21="","",MID(入力シート!$AZ21,入力シート!BN$16,1))</f>
        <v/>
      </c>
      <c r="CK17" s="439" t="str">
        <f>+IF(入力シート!$AZ21="","",MID(入力シート!$AZ21,入力シート!BO$16,1))</f>
        <v/>
      </c>
      <c r="CL17" s="439" t="str">
        <f>+IF(入力シート!$AZ21="","",MID(入力シート!$AZ21,入力シート!BP$16,1))</f>
        <v/>
      </c>
      <c r="CM17" s="432" t="str">
        <f>+IF(入力シート!$AZ21="","",MID(入力シート!$AZ21,入力シート!BQ$16,1))</f>
        <v/>
      </c>
      <c r="CN17" s="432" t="str">
        <f>+IF(入力シート!$AZ21="","",MID(入力シート!$AZ21,入力シート!BR$16,1))</f>
        <v/>
      </c>
      <c r="CO17" s="432" t="str">
        <f>+IF(入力シート!$AZ21="","",MID(入力シート!$AZ21,入力シート!BS$16,1))</f>
        <v/>
      </c>
      <c r="CP17" s="442" t="str">
        <f>+IF(入力シート!$AZ21="","",MID(入力シート!$AZ21,入力シート!BT$16,1))</f>
        <v/>
      </c>
      <c r="CQ17" s="433" t="str">
        <f>+IF(入力シート!$AZ21="","",MID(入力シート!$AZ21,入力シート!BU$16,1))</f>
        <v/>
      </c>
    </row>
    <row r="18" spans="1:95" s="411" customFormat="1" ht="23.25" customHeight="1">
      <c r="A18" s="26" t="s">
        <v>40</v>
      </c>
      <c r="B18" s="1222" t="str">
        <f>+IF(入力シート!$H22="","",MID(入力シート!$H22,入力シート!BJ$19,1))</f>
        <v/>
      </c>
      <c r="C18" s="1259"/>
      <c r="D18" s="1258" t="str">
        <f>+IF(入力シート!$H22="","",MID(入力シート!$H22,入力シート!BL$19,1))</f>
        <v/>
      </c>
      <c r="E18" s="1259"/>
      <c r="F18" s="1258" t="str">
        <f>+IF(入力シート!$H22="","",MID(入力シート!$H22,入力シート!BN$19,1))</f>
        <v/>
      </c>
      <c r="G18" s="1259"/>
      <c r="H18" s="1258" t="str">
        <f>+IF(入力シート!$H22="","",MID(入力シート!$H22,入力シート!BP$19,1))</f>
        <v/>
      </c>
      <c r="I18" s="1259"/>
      <c r="J18" s="1258" t="str">
        <f>+IF(入力シート!$H22="","",MID(入力シート!$H22,入力シート!BR$19,1))</f>
        <v/>
      </c>
      <c r="K18" s="1259"/>
      <c r="L18" s="1258" t="str">
        <f>+IF(入力シート!$H22="","",MID(入力シート!$H22,入力シート!BT$19,1))</f>
        <v/>
      </c>
      <c r="M18" s="1259"/>
      <c r="N18" s="1258" t="str">
        <f>+IF(入力シート!$H22="","",MID(入力シート!$H22,入力シート!BV$19,1))</f>
        <v/>
      </c>
      <c r="O18" s="1259"/>
      <c r="P18" s="1258" t="str">
        <f>+IF(入力シート!$H22="","",MID(入力シート!$H22,入力シート!BX$19,1))</f>
        <v/>
      </c>
      <c r="Q18" s="1223"/>
      <c r="R18" s="1227" t="str">
        <f>+IF(入力シート!$L22="","",MID(入力シート!$L22,入力シート!BJ$20,1))</f>
        <v/>
      </c>
      <c r="S18" s="1228"/>
      <c r="T18" s="1228" t="str">
        <f>+IF(入力シート!$L22="","",MID(入力シート!$L22,入力シート!BL$20,1))</f>
        <v/>
      </c>
      <c r="U18" s="1228"/>
      <c r="V18" s="1228" t="str">
        <f>+IF(入力シート!$L22="","",MID(入力シート!$L22,入力シート!BN$20,1))</f>
        <v/>
      </c>
      <c r="W18" s="1228"/>
      <c r="X18" s="1228" t="str">
        <f>+IF(入力シート!$L22="","",MID(入力シート!$L22,入力シート!BP$20,1))</f>
        <v/>
      </c>
      <c r="Y18" s="1228"/>
      <c r="Z18" s="1228" t="str">
        <f>+IF(入力シート!$L22="","",MID(入力シート!$L22,入力シート!BR$20,1))</f>
        <v/>
      </c>
      <c r="AA18" s="1228"/>
      <c r="AB18" s="1228" t="str">
        <f>+IF(入力シート!$L22="","",MID(入力シート!$L22,入力シート!BT$20,1))</f>
        <v/>
      </c>
      <c r="AC18" s="1228"/>
      <c r="AD18" s="1228" t="str">
        <f>+IF(入力シート!$L22="","",MID(入力シート!$L22,入力シート!BV$20,1))</f>
        <v/>
      </c>
      <c r="AE18" s="1228"/>
      <c r="AF18" s="1228" t="str">
        <f>+IF(入力シート!$L22="","",MID(入力シート!$L22,入力シート!BX$20,1))</f>
        <v/>
      </c>
      <c r="AG18" s="1228"/>
      <c r="AH18" s="1228" t="str">
        <f>+IF(入力シート!$L22="","",MID(入力シート!$L22,入力シート!BZ$20,1))</f>
        <v/>
      </c>
      <c r="AI18" s="1228"/>
      <c r="AJ18" s="1228" t="str">
        <f>+IF(入力シート!$L22="","",MID(入力シート!$L22,入力シート!CB$20,1))</f>
        <v/>
      </c>
      <c r="AK18" s="1228"/>
      <c r="AL18" s="1228" t="str">
        <f>+IF(入力シート!$L22="","",MID(入力シート!$L22,入力シート!CD$20,1))</f>
        <v/>
      </c>
      <c r="AM18" s="1228"/>
      <c r="AN18" s="1228" t="str">
        <f>+IF(入力シート!$L22="","",MID(入力シート!$L22,入力シート!CF$20,1))</f>
        <v/>
      </c>
      <c r="AO18" s="1228"/>
      <c r="AP18" s="1228" t="str">
        <f>+IF(入力シート!$L22="","",MID(入力シート!$L22,入力シート!CH$20,1))</f>
        <v/>
      </c>
      <c r="AQ18" s="1228"/>
      <c r="AR18" s="1228" t="str">
        <f>+IF(入力シート!$L22="","",MID(入力シート!$L22,入力シート!CJ$20,1))</f>
        <v/>
      </c>
      <c r="AS18" s="1228"/>
      <c r="AT18" s="1228" t="str">
        <f>+IF(入力シート!$L22="","",MID(入力シート!$L22,入力シート!CL$20,1))</f>
        <v/>
      </c>
      <c r="AU18" s="1228"/>
      <c r="AV18" s="1228" t="str">
        <f>+IF(入力シート!$L22="","",MID(入力シート!$L22,入力シート!CN$20,1))</f>
        <v/>
      </c>
      <c r="AW18" s="1228"/>
      <c r="AX18" s="1228" t="str">
        <f>+IF(入力シート!$L22="","",MID(入力シート!$L22,入力シート!CP$20,1))</f>
        <v/>
      </c>
      <c r="AY18" s="1228"/>
      <c r="AZ18" s="1228" t="str">
        <f>+IF(入力シート!$L22="","",MID(入力シート!$L22,入力シート!CR$20,1))</f>
        <v/>
      </c>
      <c r="BA18" s="1228"/>
      <c r="BB18" s="1228" t="str">
        <f>+IF(入力シート!$L22="","",MID(入力シート!$L22,入力シート!CT$20,1))</f>
        <v/>
      </c>
      <c r="BC18" s="1228"/>
      <c r="BD18" s="1228" t="str">
        <f>+IF(入力シート!$L22="","",MID(入力シート!$L22,入力シート!CV$20,1))</f>
        <v/>
      </c>
      <c r="BE18" s="1228"/>
      <c r="BF18" s="1228" t="str">
        <f>+IF(入力シート!$L22="","",MID(入力シート!$L22,入力シート!CX$20,1))</f>
        <v/>
      </c>
      <c r="BG18" s="1228"/>
      <c r="BH18" s="1228" t="str">
        <f>+IF(入力シート!$L22="","",MID(入力シート!$L22,入力シート!CZ$20,1))</f>
        <v/>
      </c>
      <c r="BI18" s="1228"/>
      <c r="BJ18" s="1228" t="str">
        <f>+IF(入力シート!$L22="","",MID(入力シート!$L22,入力シート!DB$20,1))</f>
        <v/>
      </c>
      <c r="BK18" s="1228"/>
      <c r="BL18" s="1228" t="str">
        <f>+IF(入力シート!$L22="","",MID(入力シート!$L22,入力シート!DD$20,1))</f>
        <v/>
      </c>
      <c r="BM18" s="1228"/>
      <c r="BN18" s="1228" t="str">
        <f>+IF(入力シート!$L22="","",MID(入力シート!$L22,入力シート!DF$20,1))</f>
        <v/>
      </c>
      <c r="BO18" s="1228"/>
      <c r="BP18" s="1228" t="str">
        <f>+IF(入力シート!$L22="","",MID(入力シート!$L22,入力シート!DH$20,1))</f>
        <v/>
      </c>
      <c r="BQ18" s="1247"/>
      <c r="BR18" s="1222" t="str">
        <f>+IF(入力シート!W22="","",入力シート!W22)</f>
        <v/>
      </c>
      <c r="BS18" s="1275"/>
      <c r="BT18" s="423" t="str">
        <f>+IF(MID(TEXT(入力シート!Y22,"000#"),1,1)="0","",MID(TEXT(入力シート!Y22,"000#"),1,1))</f>
        <v/>
      </c>
      <c r="BU18" s="424" t="str">
        <f>+IF(AND(BT18="",MID(TEXT(入力シート!Y22,"000#"),2,1)="0"),"",MID(TEXT(入力シート!Y22,"000#"),2,1))</f>
        <v/>
      </c>
      <c r="BV18" s="425" t="str">
        <f>+IF(AND(BU18="",MID(TEXT(入力シート!Y22,"000#"),3,1)="0"),"",MID(TEXT(入力シート!Y22,"000#"),3,1))</f>
        <v/>
      </c>
      <c r="BW18" s="426" t="str">
        <f>+IF(AND(BV18="",MID(TEXT(入力シート!Y22,"0000"),4,1)="0",入力シート!Y22&lt;&gt;""),"0",MID(TEXT(入力シート!Y22,"000#"),4,1))</f>
        <v/>
      </c>
      <c r="BX18" s="438" t="str">
        <f>+IF(入力シート!AA22="","",IF(MID(TEXT(入力シート!AA22,"00#"),1,1)="","",MID(TEXT(入力シート!AA22,"00#"),1,1)))</f>
        <v/>
      </c>
      <c r="BY18" s="439" t="str">
        <f>+IF(入力シート!AA22="","",IF(MID(TEXT(入力シート!AA22,"00#"),2,1)="","",MID(TEXT(入力シート!AA22,"00#"),2,1)))</f>
        <v/>
      </c>
      <c r="BZ18" s="440" t="str">
        <f>+IF(入力シート!AA22="","",IF(MID(TEXT(入力シート!AA22,"00#"),3,1)="","",MID(TEXT(入力シート!AA22,"00#"),3,1)))</f>
        <v/>
      </c>
      <c r="CA18" s="430" t="s">
        <v>34</v>
      </c>
      <c r="CB18" s="441" t="str">
        <f>+IF(入力シート!AD22="","",IF(MID(TEXT(入力シート!AD22,"000#"),1,1)="","",MID(TEXT(入力シート!AD22,"000#"),1,1)))</f>
        <v/>
      </c>
      <c r="CC18" s="432" t="str">
        <f>+IF(入力シート!AD22="","",IF(MID(TEXT(入力シート!AD22,"000#"),2,1)="","",MID(TEXT(入力シート!AD22,"000#"),2,1)))</f>
        <v/>
      </c>
      <c r="CD18" s="432" t="str">
        <f>+IF(入力シート!AD22="","",IF(MID(TEXT(入力シート!AD22,"000#"),3,1)="","",MID(TEXT(入力シート!AD22,"000#"),3,1)))</f>
        <v/>
      </c>
      <c r="CE18" s="433" t="str">
        <f>+IF(入力シート!AD22="","",IF(MID(TEXT(入力シート!AD22,"000#"),4,1)="","",MID(TEXT(入力シート!AD22,"000#"),4,1)))</f>
        <v/>
      </c>
      <c r="CF18" s="441" t="str">
        <f>+IF(入力シート!$AZ22="","",MID(入力シート!$AZ22,入力シート!BJ$16,1))</f>
        <v>-</v>
      </c>
      <c r="CG18" s="439" t="str">
        <f>+IF(入力シート!$AZ22="","",MID(入力シート!$AZ22,入力シート!BK$16,1))</f>
        <v>-</v>
      </c>
      <c r="CH18" s="439" t="str">
        <f>+IF(入力シート!$AZ22="","",MID(入力シート!$AZ22,入力シート!BL$16,1))</f>
        <v/>
      </c>
      <c r="CI18" s="439" t="str">
        <f>+IF(入力シート!$AZ22="","",MID(入力シート!$AZ22,入力シート!BM$16,1))</f>
        <v/>
      </c>
      <c r="CJ18" s="439" t="str">
        <f>+IF(入力シート!$AZ22="","",MID(入力シート!$AZ22,入力シート!BN$16,1))</f>
        <v/>
      </c>
      <c r="CK18" s="439" t="str">
        <f>+IF(入力シート!$AZ22="","",MID(入力シート!$AZ22,入力シート!BO$16,1))</f>
        <v/>
      </c>
      <c r="CL18" s="439" t="str">
        <f>+IF(入力シート!$AZ22="","",MID(入力シート!$AZ22,入力シート!BP$16,1))</f>
        <v/>
      </c>
      <c r="CM18" s="432" t="str">
        <f>+IF(入力シート!$AZ22="","",MID(入力シート!$AZ22,入力シート!BQ$16,1))</f>
        <v/>
      </c>
      <c r="CN18" s="432" t="str">
        <f>+IF(入力シート!$AZ22="","",MID(入力シート!$AZ22,入力シート!BR$16,1))</f>
        <v/>
      </c>
      <c r="CO18" s="432" t="str">
        <f>+IF(入力シート!$AZ22="","",MID(入力シート!$AZ22,入力シート!BS$16,1))</f>
        <v/>
      </c>
      <c r="CP18" s="442" t="str">
        <f>+IF(入力シート!$AZ22="","",MID(入力シート!$AZ22,入力シート!BT$16,1))</f>
        <v/>
      </c>
      <c r="CQ18" s="433" t="str">
        <f>+IF(入力シート!$AZ22="","",MID(入力シート!$AZ22,入力シート!BU$16,1))</f>
        <v/>
      </c>
    </row>
    <row r="19" spans="1:95" s="411" customFormat="1" ht="23.25" customHeight="1">
      <c r="A19" s="26" t="s">
        <v>41</v>
      </c>
      <c r="B19" s="1222" t="str">
        <f>+IF(入力シート!$H23="","",MID(入力シート!$H23,入力シート!BJ$19,1))</f>
        <v/>
      </c>
      <c r="C19" s="1259"/>
      <c r="D19" s="1258" t="str">
        <f>+IF(入力シート!$H23="","",MID(入力シート!$H23,入力シート!BL$19,1))</f>
        <v/>
      </c>
      <c r="E19" s="1259"/>
      <c r="F19" s="1258" t="str">
        <f>+IF(入力シート!$H23="","",MID(入力シート!$H23,入力シート!BN$19,1))</f>
        <v/>
      </c>
      <c r="G19" s="1259"/>
      <c r="H19" s="1258" t="str">
        <f>+IF(入力シート!$H23="","",MID(入力シート!$H23,入力シート!BP$19,1))</f>
        <v/>
      </c>
      <c r="I19" s="1259"/>
      <c r="J19" s="1258" t="str">
        <f>+IF(入力シート!$H23="","",MID(入力シート!$H23,入力シート!BR$19,1))</f>
        <v/>
      </c>
      <c r="K19" s="1259"/>
      <c r="L19" s="1258" t="str">
        <f>+IF(入力シート!$H23="","",MID(入力シート!$H23,入力シート!BT$19,1))</f>
        <v/>
      </c>
      <c r="M19" s="1259"/>
      <c r="N19" s="1258" t="str">
        <f>+IF(入力シート!$H23="","",MID(入力シート!$H23,入力シート!BV$19,1))</f>
        <v/>
      </c>
      <c r="O19" s="1259"/>
      <c r="P19" s="1258" t="str">
        <f>+IF(入力シート!$H23="","",MID(入力シート!$H23,入力シート!BX$19,1))</f>
        <v/>
      </c>
      <c r="Q19" s="1223"/>
      <c r="R19" s="1227" t="str">
        <f>+IF(入力シート!$L23="","",MID(入力シート!$L23,入力シート!BJ$20,1))</f>
        <v/>
      </c>
      <c r="S19" s="1228"/>
      <c r="T19" s="1228" t="str">
        <f>+IF(入力シート!$L23="","",MID(入力シート!$L23,入力シート!BL$20,1))</f>
        <v/>
      </c>
      <c r="U19" s="1228"/>
      <c r="V19" s="1228" t="str">
        <f>+IF(入力シート!$L23="","",MID(入力シート!$L23,入力シート!BN$20,1))</f>
        <v/>
      </c>
      <c r="W19" s="1228"/>
      <c r="X19" s="1228" t="str">
        <f>+IF(入力シート!$L23="","",MID(入力シート!$L23,入力シート!BP$20,1))</f>
        <v/>
      </c>
      <c r="Y19" s="1228"/>
      <c r="Z19" s="1228" t="str">
        <f>+IF(入力シート!$L23="","",MID(入力シート!$L23,入力シート!BR$20,1))</f>
        <v/>
      </c>
      <c r="AA19" s="1228"/>
      <c r="AB19" s="1228" t="str">
        <f>+IF(入力シート!$L23="","",MID(入力シート!$L23,入力シート!BT$20,1))</f>
        <v/>
      </c>
      <c r="AC19" s="1228"/>
      <c r="AD19" s="1228" t="str">
        <f>+IF(入力シート!$L23="","",MID(入力シート!$L23,入力シート!BV$20,1))</f>
        <v/>
      </c>
      <c r="AE19" s="1228"/>
      <c r="AF19" s="1228" t="str">
        <f>+IF(入力シート!$L23="","",MID(入力シート!$L23,入力シート!BX$20,1))</f>
        <v/>
      </c>
      <c r="AG19" s="1228"/>
      <c r="AH19" s="1228" t="str">
        <f>+IF(入力シート!$L23="","",MID(入力シート!$L23,入力シート!BZ$20,1))</f>
        <v/>
      </c>
      <c r="AI19" s="1228"/>
      <c r="AJ19" s="1228" t="str">
        <f>+IF(入力シート!$L23="","",MID(入力シート!$L23,入力シート!CB$20,1))</f>
        <v/>
      </c>
      <c r="AK19" s="1228"/>
      <c r="AL19" s="1228" t="str">
        <f>+IF(入力シート!$L23="","",MID(入力シート!$L23,入力シート!CD$20,1))</f>
        <v/>
      </c>
      <c r="AM19" s="1228"/>
      <c r="AN19" s="1228" t="str">
        <f>+IF(入力シート!$L23="","",MID(入力シート!$L23,入力シート!CF$20,1))</f>
        <v/>
      </c>
      <c r="AO19" s="1228"/>
      <c r="AP19" s="1228" t="str">
        <f>+IF(入力シート!$L23="","",MID(入力シート!$L23,入力シート!CH$20,1))</f>
        <v/>
      </c>
      <c r="AQ19" s="1228"/>
      <c r="AR19" s="1228" t="str">
        <f>+IF(入力シート!$L23="","",MID(入力シート!$L23,入力シート!CJ$20,1))</f>
        <v/>
      </c>
      <c r="AS19" s="1228"/>
      <c r="AT19" s="1228" t="str">
        <f>+IF(入力シート!$L23="","",MID(入力シート!$L23,入力シート!CL$20,1))</f>
        <v/>
      </c>
      <c r="AU19" s="1228"/>
      <c r="AV19" s="1228" t="str">
        <f>+IF(入力シート!$L23="","",MID(入力シート!$L23,入力シート!CN$20,1))</f>
        <v/>
      </c>
      <c r="AW19" s="1228"/>
      <c r="AX19" s="1228" t="str">
        <f>+IF(入力シート!$L23="","",MID(入力シート!$L23,入力シート!CP$20,1))</f>
        <v/>
      </c>
      <c r="AY19" s="1228"/>
      <c r="AZ19" s="1228" t="str">
        <f>+IF(入力シート!$L23="","",MID(入力シート!$L23,入力シート!CR$20,1))</f>
        <v/>
      </c>
      <c r="BA19" s="1228"/>
      <c r="BB19" s="1228" t="str">
        <f>+IF(入力シート!$L23="","",MID(入力シート!$L23,入力シート!CT$20,1))</f>
        <v/>
      </c>
      <c r="BC19" s="1228"/>
      <c r="BD19" s="1228" t="str">
        <f>+IF(入力シート!$L23="","",MID(入力シート!$L23,入力シート!CV$20,1))</f>
        <v/>
      </c>
      <c r="BE19" s="1228"/>
      <c r="BF19" s="1228" t="str">
        <f>+IF(入力シート!$L23="","",MID(入力シート!$L23,入力シート!CX$20,1))</f>
        <v/>
      </c>
      <c r="BG19" s="1228"/>
      <c r="BH19" s="1228" t="str">
        <f>+IF(入力シート!$L23="","",MID(入力シート!$L23,入力シート!CZ$20,1))</f>
        <v/>
      </c>
      <c r="BI19" s="1228"/>
      <c r="BJ19" s="1228" t="str">
        <f>+IF(入力シート!$L23="","",MID(入力シート!$L23,入力シート!DB$20,1))</f>
        <v/>
      </c>
      <c r="BK19" s="1228"/>
      <c r="BL19" s="1228" t="str">
        <f>+IF(入力シート!$L23="","",MID(入力シート!$L23,入力シート!DD$20,1))</f>
        <v/>
      </c>
      <c r="BM19" s="1228"/>
      <c r="BN19" s="1228" t="str">
        <f>+IF(入力シート!$L23="","",MID(入力シート!$L23,入力シート!DF$20,1))</f>
        <v/>
      </c>
      <c r="BO19" s="1228"/>
      <c r="BP19" s="1228" t="str">
        <f>+IF(入力シート!$L23="","",MID(入力シート!$L23,入力シート!DH$20,1))</f>
        <v/>
      </c>
      <c r="BQ19" s="1247"/>
      <c r="BR19" s="1222" t="str">
        <f>+IF(入力シート!W23="","",入力シート!W23)</f>
        <v/>
      </c>
      <c r="BS19" s="1275"/>
      <c r="BT19" s="423" t="str">
        <f>+IF(MID(TEXT(入力シート!Y23,"000#"),1,1)="0","",MID(TEXT(入力シート!Y23,"000#"),1,1))</f>
        <v/>
      </c>
      <c r="BU19" s="424" t="str">
        <f>+IF(AND(BT19="",MID(TEXT(入力シート!Y23,"000#"),2,1)="0"),"",MID(TEXT(入力シート!Y23,"000#"),2,1))</f>
        <v/>
      </c>
      <c r="BV19" s="425" t="str">
        <f>+IF(AND(BU19="",MID(TEXT(入力シート!Y23,"000#"),3,1)="0"),"",MID(TEXT(入力シート!Y23,"000#"),3,1))</f>
        <v/>
      </c>
      <c r="BW19" s="426" t="str">
        <f>+IF(AND(BV19="",MID(TEXT(入力シート!Y23,"0000"),4,1)="0",入力シート!Y23&lt;&gt;""),"0",MID(TEXT(入力シート!Y23,"000#"),4,1))</f>
        <v/>
      </c>
      <c r="BX19" s="438" t="str">
        <f>+IF(入力シート!AA23="","",IF(MID(TEXT(入力シート!AA23,"00#"),1,1)="","",MID(TEXT(入力シート!AA23,"00#"),1,1)))</f>
        <v/>
      </c>
      <c r="BY19" s="439" t="str">
        <f>+IF(入力シート!AA23="","",IF(MID(TEXT(入力シート!AA23,"00#"),2,1)="","",MID(TEXT(入力シート!AA23,"00#"),2,1)))</f>
        <v/>
      </c>
      <c r="BZ19" s="440" t="str">
        <f>+IF(入力シート!AA23="","",IF(MID(TEXT(入力シート!AA23,"00#"),3,1)="","",MID(TEXT(入力シート!AA23,"00#"),3,1)))</f>
        <v/>
      </c>
      <c r="CA19" s="430" t="s">
        <v>34</v>
      </c>
      <c r="CB19" s="441" t="str">
        <f>+IF(入力シート!AD23="","",IF(MID(TEXT(入力シート!AD23,"000#"),1,1)="","",MID(TEXT(入力シート!AD23,"000#"),1,1)))</f>
        <v/>
      </c>
      <c r="CC19" s="432" t="str">
        <f>+IF(入力シート!AD23="","",IF(MID(TEXT(入力シート!AD23,"000#"),2,1)="","",MID(TEXT(入力シート!AD23,"000#"),2,1)))</f>
        <v/>
      </c>
      <c r="CD19" s="432" t="str">
        <f>+IF(入力シート!AD23="","",IF(MID(TEXT(入力シート!AD23,"000#"),3,1)="","",MID(TEXT(入力シート!AD23,"000#"),3,1)))</f>
        <v/>
      </c>
      <c r="CE19" s="433" t="str">
        <f>+IF(入力シート!AD23="","",IF(MID(TEXT(入力シート!AD23,"000#"),4,1)="","",MID(TEXT(入力シート!AD23,"000#"),4,1)))</f>
        <v/>
      </c>
      <c r="CF19" s="441" t="str">
        <f>+IF(入力シート!$AZ23="","",MID(入力シート!$AZ23,入力シート!BJ$16,1))</f>
        <v>-</v>
      </c>
      <c r="CG19" s="439" t="str">
        <f>+IF(入力シート!$AZ23="","",MID(入力シート!$AZ23,入力シート!BK$16,1))</f>
        <v>-</v>
      </c>
      <c r="CH19" s="439" t="str">
        <f>+IF(入力シート!$AZ23="","",MID(入力シート!$AZ23,入力シート!BL$16,1))</f>
        <v/>
      </c>
      <c r="CI19" s="439" t="str">
        <f>+IF(入力シート!$AZ23="","",MID(入力シート!$AZ23,入力シート!BM$16,1))</f>
        <v/>
      </c>
      <c r="CJ19" s="439" t="str">
        <f>+IF(入力シート!$AZ23="","",MID(入力シート!$AZ23,入力シート!BN$16,1))</f>
        <v/>
      </c>
      <c r="CK19" s="439" t="str">
        <f>+IF(入力シート!$AZ23="","",MID(入力シート!$AZ23,入力シート!BO$16,1))</f>
        <v/>
      </c>
      <c r="CL19" s="439" t="str">
        <f>+IF(入力シート!$AZ23="","",MID(入力シート!$AZ23,入力シート!BP$16,1))</f>
        <v/>
      </c>
      <c r="CM19" s="432" t="str">
        <f>+IF(入力シート!$AZ23="","",MID(入力シート!$AZ23,入力シート!BQ$16,1))</f>
        <v/>
      </c>
      <c r="CN19" s="432" t="str">
        <f>+IF(入力シート!$AZ23="","",MID(入力シート!$AZ23,入力シート!BR$16,1))</f>
        <v/>
      </c>
      <c r="CO19" s="432" t="str">
        <f>+IF(入力シート!$AZ23="","",MID(入力シート!$AZ23,入力シート!BS$16,1))</f>
        <v/>
      </c>
      <c r="CP19" s="442" t="str">
        <f>+IF(入力シート!$AZ23="","",MID(入力シート!$AZ23,入力シート!BT$16,1))</f>
        <v/>
      </c>
      <c r="CQ19" s="433" t="str">
        <f>+IF(入力シート!$AZ23="","",MID(入力シート!$AZ23,入力シート!BU$16,1))</f>
        <v/>
      </c>
    </row>
    <row r="20" spans="1:95" s="411" customFormat="1" ht="23.25" customHeight="1">
      <c r="A20" s="26" t="s">
        <v>42</v>
      </c>
      <c r="B20" s="1222" t="str">
        <f>+IF(入力シート!$H24="","",MID(入力シート!$H24,入力シート!BJ$19,1))</f>
        <v/>
      </c>
      <c r="C20" s="1259"/>
      <c r="D20" s="1258" t="str">
        <f>+IF(入力シート!$H24="","",MID(入力シート!$H24,入力シート!BL$19,1))</f>
        <v/>
      </c>
      <c r="E20" s="1259"/>
      <c r="F20" s="1258" t="str">
        <f>+IF(入力シート!$H24="","",MID(入力シート!$H24,入力シート!BN$19,1))</f>
        <v/>
      </c>
      <c r="G20" s="1259"/>
      <c r="H20" s="1258" t="str">
        <f>+IF(入力シート!$H24="","",MID(入力シート!$H24,入力シート!BP$19,1))</f>
        <v/>
      </c>
      <c r="I20" s="1259"/>
      <c r="J20" s="1258" t="str">
        <f>+IF(入力シート!$H24="","",MID(入力シート!$H24,入力シート!BR$19,1))</f>
        <v/>
      </c>
      <c r="K20" s="1259"/>
      <c r="L20" s="1258" t="str">
        <f>+IF(入力シート!$H24="","",MID(入力シート!$H24,入力シート!BT$19,1))</f>
        <v/>
      </c>
      <c r="M20" s="1259"/>
      <c r="N20" s="1258" t="str">
        <f>+IF(入力シート!$H24="","",MID(入力シート!$H24,入力シート!BV$19,1))</f>
        <v/>
      </c>
      <c r="O20" s="1259"/>
      <c r="P20" s="1258" t="str">
        <f>+IF(入力シート!$H24="","",MID(入力シート!$H24,入力シート!BX$19,1))</f>
        <v/>
      </c>
      <c r="Q20" s="1223"/>
      <c r="R20" s="1227" t="str">
        <f>+IF(入力シート!$L24="","",MID(入力シート!$L24,入力シート!BJ$20,1))</f>
        <v/>
      </c>
      <c r="S20" s="1228"/>
      <c r="T20" s="1228" t="str">
        <f>+IF(入力シート!$L24="","",MID(入力シート!$L24,入力シート!BL$20,1))</f>
        <v/>
      </c>
      <c r="U20" s="1228"/>
      <c r="V20" s="1228" t="str">
        <f>+IF(入力シート!$L24="","",MID(入力シート!$L24,入力シート!BN$20,1))</f>
        <v/>
      </c>
      <c r="W20" s="1228"/>
      <c r="X20" s="1228" t="str">
        <f>+IF(入力シート!$L24="","",MID(入力シート!$L24,入力シート!BP$20,1))</f>
        <v/>
      </c>
      <c r="Y20" s="1228"/>
      <c r="Z20" s="1228" t="str">
        <f>+IF(入力シート!$L24="","",MID(入力シート!$L24,入力シート!BR$20,1))</f>
        <v/>
      </c>
      <c r="AA20" s="1228"/>
      <c r="AB20" s="1228" t="str">
        <f>+IF(入力シート!$L24="","",MID(入力シート!$L24,入力シート!BT$20,1))</f>
        <v/>
      </c>
      <c r="AC20" s="1228"/>
      <c r="AD20" s="1228" t="str">
        <f>+IF(入力シート!$L24="","",MID(入力シート!$L24,入力シート!BV$20,1))</f>
        <v/>
      </c>
      <c r="AE20" s="1228"/>
      <c r="AF20" s="1228" t="str">
        <f>+IF(入力シート!$L24="","",MID(入力シート!$L24,入力シート!BX$20,1))</f>
        <v/>
      </c>
      <c r="AG20" s="1228"/>
      <c r="AH20" s="1228" t="str">
        <f>+IF(入力シート!$L24="","",MID(入力シート!$L24,入力シート!BZ$20,1))</f>
        <v/>
      </c>
      <c r="AI20" s="1228"/>
      <c r="AJ20" s="1228" t="str">
        <f>+IF(入力シート!$L24="","",MID(入力シート!$L24,入力シート!CB$20,1))</f>
        <v/>
      </c>
      <c r="AK20" s="1228"/>
      <c r="AL20" s="1228" t="str">
        <f>+IF(入力シート!$L24="","",MID(入力シート!$L24,入力シート!CD$20,1))</f>
        <v/>
      </c>
      <c r="AM20" s="1228"/>
      <c r="AN20" s="1228" t="str">
        <f>+IF(入力シート!$L24="","",MID(入力シート!$L24,入力シート!CF$20,1))</f>
        <v/>
      </c>
      <c r="AO20" s="1228"/>
      <c r="AP20" s="1228" t="str">
        <f>+IF(入力シート!$L24="","",MID(入力シート!$L24,入力シート!CH$20,1))</f>
        <v/>
      </c>
      <c r="AQ20" s="1228"/>
      <c r="AR20" s="1228" t="str">
        <f>+IF(入力シート!$L24="","",MID(入力シート!$L24,入力シート!CJ$20,1))</f>
        <v/>
      </c>
      <c r="AS20" s="1228"/>
      <c r="AT20" s="1228" t="str">
        <f>+IF(入力シート!$L24="","",MID(入力シート!$L24,入力シート!CL$20,1))</f>
        <v/>
      </c>
      <c r="AU20" s="1228"/>
      <c r="AV20" s="1228" t="str">
        <f>+IF(入力シート!$L24="","",MID(入力シート!$L24,入力シート!CN$20,1))</f>
        <v/>
      </c>
      <c r="AW20" s="1228"/>
      <c r="AX20" s="1228" t="str">
        <f>+IF(入力シート!$L24="","",MID(入力シート!$L24,入力シート!CP$20,1))</f>
        <v/>
      </c>
      <c r="AY20" s="1228"/>
      <c r="AZ20" s="1228" t="str">
        <f>+IF(入力シート!$L24="","",MID(入力シート!$L24,入力シート!CR$20,1))</f>
        <v/>
      </c>
      <c r="BA20" s="1228"/>
      <c r="BB20" s="1228" t="str">
        <f>+IF(入力シート!$L24="","",MID(入力シート!$L24,入力シート!CT$20,1))</f>
        <v/>
      </c>
      <c r="BC20" s="1228"/>
      <c r="BD20" s="1228" t="str">
        <f>+IF(入力シート!$L24="","",MID(入力シート!$L24,入力シート!CV$20,1))</f>
        <v/>
      </c>
      <c r="BE20" s="1228"/>
      <c r="BF20" s="1228" t="str">
        <f>+IF(入力シート!$L24="","",MID(入力シート!$L24,入力シート!CX$20,1))</f>
        <v/>
      </c>
      <c r="BG20" s="1228"/>
      <c r="BH20" s="1228" t="str">
        <f>+IF(入力シート!$L24="","",MID(入力シート!$L24,入力シート!CZ$20,1))</f>
        <v/>
      </c>
      <c r="BI20" s="1228"/>
      <c r="BJ20" s="1228" t="str">
        <f>+IF(入力シート!$L24="","",MID(入力シート!$L24,入力シート!DB$20,1))</f>
        <v/>
      </c>
      <c r="BK20" s="1228"/>
      <c r="BL20" s="1228" t="str">
        <f>+IF(入力シート!$L24="","",MID(入力シート!$L24,入力シート!DD$20,1))</f>
        <v/>
      </c>
      <c r="BM20" s="1228"/>
      <c r="BN20" s="1228" t="str">
        <f>+IF(入力シート!$L24="","",MID(入力シート!$L24,入力シート!DF$20,1))</f>
        <v/>
      </c>
      <c r="BO20" s="1228"/>
      <c r="BP20" s="1228" t="str">
        <f>+IF(入力シート!$L24="","",MID(入力シート!$L24,入力シート!DH$20,1))</f>
        <v/>
      </c>
      <c r="BQ20" s="1247"/>
      <c r="BR20" s="1222" t="str">
        <f>+IF(入力シート!W24="","",入力シート!W24)</f>
        <v/>
      </c>
      <c r="BS20" s="1275"/>
      <c r="BT20" s="423" t="str">
        <f>+IF(MID(TEXT(入力シート!Y24,"000#"),1,1)="0","",MID(TEXT(入力シート!Y24,"000#"),1,1))</f>
        <v/>
      </c>
      <c r="BU20" s="424" t="str">
        <f>+IF(AND(BT20="",MID(TEXT(入力シート!Y24,"000#"),2,1)="0"),"",MID(TEXT(入力シート!Y24,"000#"),2,1))</f>
        <v/>
      </c>
      <c r="BV20" s="425" t="str">
        <f>+IF(AND(BU20="",MID(TEXT(入力シート!Y24,"000#"),3,1)="0"),"",MID(TEXT(入力シート!Y24,"000#"),3,1))</f>
        <v/>
      </c>
      <c r="BW20" s="426" t="str">
        <f>+IF(AND(BV20="",MID(TEXT(入力シート!Y24,"0000"),4,1)="0",入力シート!Y24&lt;&gt;""),"0",MID(TEXT(入力シート!Y24,"000#"),4,1))</f>
        <v/>
      </c>
      <c r="BX20" s="438" t="str">
        <f>+IF(入力シート!AA24="","",IF(MID(TEXT(入力シート!AA24,"00#"),1,1)="","",MID(TEXT(入力シート!AA24,"00#"),1,1)))</f>
        <v/>
      </c>
      <c r="BY20" s="439" t="str">
        <f>+IF(入力シート!AA24="","",IF(MID(TEXT(入力シート!AA24,"00#"),2,1)="","",MID(TEXT(入力シート!AA24,"00#"),2,1)))</f>
        <v/>
      </c>
      <c r="BZ20" s="440" t="str">
        <f>+IF(入力シート!AA24="","",IF(MID(TEXT(入力シート!AA24,"00#"),3,1)="","",MID(TEXT(入力シート!AA24,"00#"),3,1)))</f>
        <v/>
      </c>
      <c r="CA20" s="430" t="s">
        <v>34</v>
      </c>
      <c r="CB20" s="441" t="str">
        <f>+IF(入力シート!AD24="","",IF(MID(TEXT(入力シート!AD24,"000#"),1,1)="","",MID(TEXT(入力シート!AD24,"000#"),1,1)))</f>
        <v/>
      </c>
      <c r="CC20" s="432" t="str">
        <f>+IF(入力シート!AD24="","",IF(MID(TEXT(入力シート!AD24,"000#"),2,1)="","",MID(TEXT(入力シート!AD24,"000#"),2,1)))</f>
        <v/>
      </c>
      <c r="CD20" s="432" t="str">
        <f>+IF(入力シート!AD24="","",IF(MID(TEXT(入力シート!AD24,"000#"),3,1)="","",MID(TEXT(入力シート!AD24,"000#"),3,1)))</f>
        <v/>
      </c>
      <c r="CE20" s="433" t="str">
        <f>+IF(入力シート!AD24="","",IF(MID(TEXT(入力シート!AD24,"000#"),4,1)="","",MID(TEXT(入力シート!AD24,"000#"),4,1)))</f>
        <v/>
      </c>
      <c r="CF20" s="441" t="str">
        <f>+IF(入力シート!$AZ24="","",MID(入力シート!$AZ24,入力シート!BJ$16,1))</f>
        <v>-</v>
      </c>
      <c r="CG20" s="439" t="str">
        <f>+IF(入力シート!$AZ24="","",MID(入力シート!$AZ24,入力シート!BK$16,1))</f>
        <v>-</v>
      </c>
      <c r="CH20" s="439" t="str">
        <f>+IF(入力シート!$AZ24="","",MID(入力シート!$AZ24,入力シート!BL$16,1))</f>
        <v/>
      </c>
      <c r="CI20" s="439" t="str">
        <f>+IF(入力シート!$AZ24="","",MID(入力シート!$AZ24,入力シート!BM$16,1))</f>
        <v/>
      </c>
      <c r="CJ20" s="439" t="str">
        <f>+IF(入力シート!$AZ24="","",MID(入力シート!$AZ24,入力シート!BN$16,1))</f>
        <v/>
      </c>
      <c r="CK20" s="439" t="str">
        <f>+IF(入力シート!$AZ24="","",MID(入力シート!$AZ24,入力シート!BO$16,1))</f>
        <v/>
      </c>
      <c r="CL20" s="439" t="str">
        <f>+IF(入力シート!$AZ24="","",MID(入力シート!$AZ24,入力シート!BP$16,1))</f>
        <v/>
      </c>
      <c r="CM20" s="432" t="str">
        <f>+IF(入力シート!$AZ24="","",MID(入力シート!$AZ24,入力シート!BQ$16,1))</f>
        <v/>
      </c>
      <c r="CN20" s="432" t="str">
        <f>+IF(入力シート!$AZ24="","",MID(入力シート!$AZ24,入力シート!BR$16,1))</f>
        <v/>
      </c>
      <c r="CO20" s="432" t="str">
        <f>+IF(入力シート!$AZ24="","",MID(入力シート!$AZ24,入力シート!BS$16,1))</f>
        <v/>
      </c>
      <c r="CP20" s="442" t="str">
        <f>+IF(入力シート!$AZ24="","",MID(入力シート!$AZ24,入力シート!BT$16,1))</f>
        <v/>
      </c>
      <c r="CQ20" s="433" t="str">
        <f>+IF(入力シート!$AZ24="","",MID(入力シート!$AZ24,入力シート!BU$16,1))</f>
        <v/>
      </c>
    </row>
    <row r="21" spans="1:95" s="411" customFormat="1" ht="23.25" customHeight="1">
      <c r="A21" s="26" t="s">
        <v>43</v>
      </c>
      <c r="B21" s="1222" t="str">
        <f>+IF(入力シート!$H25="","",MID(入力シート!$H25,入力シート!BJ$19,1))</f>
        <v/>
      </c>
      <c r="C21" s="1259"/>
      <c r="D21" s="1258" t="str">
        <f>+IF(入力シート!$H25="","",MID(入力シート!$H25,入力シート!BL$19,1))</f>
        <v/>
      </c>
      <c r="E21" s="1259"/>
      <c r="F21" s="1258" t="str">
        <f>+IF(入力シート!$H25="","",MID(入力シート!$H25,入力シート!BN$19,1))</f>
        <v/>
      </c>
      <c r="G21" s="1259"/>
      <c r="H21" s="1258" t="str">
        <f>+IF(入力シート!$H25="","",MID(入力シート!$H25,入力シート!BP$19,1))</f>
        <v/>
      </c>
      <c r="I21" s="1259"/>
      <c r="J21" s="1258" t="str">
        <f>+IF(入力シート!$H25="","",MID(入力シート!$H25,入力シート!BR$19,1))</f>
        <v/>
      </c>
      <c r="K21" s="1259"/>
      <c r="L21" s="1258" t="str">
        <f>+IF(入力シート!$H25="","",MID(入力シート!$H25,入力シート!BT$19,1))</f>
        <v/>
      </c>
      <c r="M21" s="1259"/>
      <c r="N21" s="1258" t="str">
        <f>+IF(入力シート!$H25="","",MID(入力シート!$H25,入力シート!BV$19,1))</f>
        <v/>
      </c>
      <c r="O21" s="1259"/>
      <c r="P21" s="1258" t="str">
        <f>+IF(入力シート!$H25="","",MID(入力シート!$H25,入力シート!BX$19,1))</f>
        <v/>
      </c>
      <c r="Q21" s="1223"/>
      <c r="R21" s="1227" t="str">
        <f>+IF(入力シート!$L25="","",MID(入力シート!$L25,入力シート!BJ$20,1))</f>
        <v/>
      </c>
      <c r="S21" s="1228"/>
      <c r="T21" s="1228" t="str">
        <f>+IF(入力シート!$L25="","",MID(入力シート!$L25,入力シート!BL$20,1))</f>
        <v/>
      </c>
      <c r="U21" s="1228"/>
      <c r="V21" s="1228" t="str">
        <f>+IF(入力シート!$L25="","",MID(入力シート!$L25,入力シート!BN$20,1))</f>
        <v/>
      </c>
      <c r="W21" s="1228"/>
      <c r="X21" s="1228" t="str">
        <f>+IF(入力シート!$L25="","",MID(入力シート!$L25,入力シート!BP$20,1))</f>
        <v/>
      </c>
      <c r="Y21" s="1228"/>
      <c r="Z21" s="1228" t="str">
        <f>+IF(入力シート!$L25="","",MID(入力シート!$L25,入力シート!BR$20,1))</f>
        <v/>
      </c>
      <c r="AA21" s="1228"/>
      <c r="AB21" s="1228" t="str">
        <f>+IF(入力シート!$L25="","",MID(入力シート!$L25,入力シート!BT$20,1))</f>
        <v/>
      </c>
      <c r="AC21" s="1228"/>
      <c r="AD21" s="1228" t="str">
        <f>+IF(入力シート!$L25="","",MID(入力シート!$L25,入力シート!BV$20,1))</f>
        <v/>
      </c>
      <c r="AE21" s="1228"/>
      <c r="AF21" s="1228" t="str">
        <f>+IF(入力シート!$L25="","",MID(入力シート!$L25,入力シート!BX$20,1))</f>
        <v/>
      </c>
      <c r="AG21" s="1228"/>
      <c r="AH21" s="1228" t="str">
        <f>+IF(入力シート!$L25="","",MID(入力シート!$L25,入力シート!BZ$20,1))</f>
        <v/>
      </c>
      <c r="AI21" s="1228"/>
      <c r="AJ21" s="1228" t="str">
        <f>+IF(入力シート!$L25="","",MID(入力シート!$L25,入力シート!CB$20,1))</f>
        <v/>
      </c>
      <c r="AK21" s="1228"/>
      <c r="AL21" s="1228" t="str">
        <f>+IF(入力シート!$L25="","",MID(入力シート!$L25,入力シート!CD$20,1))</f>
        <v/>
      </c>
      <c r="AM21" s="1228"/>
      <c r="AN21" s="1228" t="str">
        <f>+IF(入力シート!$L25="","",MID(入力シート!$L25,入力シート!CF$20,1))</f>
        <v/>
      </c>
      <c r="AO21" s="1228"/>
      <c r="AP21" s="1228" t="str">
        <f>+IF(入力シート!$L25="","",MID(入力シート!$L25,入力シート!CH$20,1))</f>
        <v/>
      </c>
      <c r="AQ21" s="1228"/>
      <c r="AR21" s="1228" t="str">
        <f>+IF(入力シート!$L25="","",MID(入力シート!$L25,入力シート!CJ$20,1))</f>
        <v/>
      </c>
      <c r="AS21" s="1228"/>
      <c r="AT21" s="1228" t="str">
        <f>+IF(入力シート!$L25="","",MID(入力シート!$L25,入力シート!CL$20,1))</f>
        <v/>
      </c>
      <c r="AU21" s="1228"/>
      <c r="AV21" s="1228" t="str">
        <f>+IF(入力シート!$L25="","",MID(入力シート!$L25,入力シート!CN$20,1))</f>
        <v/>
      </c>
      <c r="AW21" s="1228"/>
      <c r="AX21" s="1228" t="str">
        <f>+IF(入力シート!$L25="","",MID(入力シート!$L25,入力シート!CP$20,1))</f>
        <v/>
      </c>
      <c r="AY21" s="1228"/>
      <c r="AZ21" s="1228" t="str">
        <f>+IF(入力シート!$L25="","",MID(入力シート!$L25,入力シート!CR$20,1))</f>
        <v/>
      </c>
      <c r="BA21" s="1228"/>
      <c r="BB21" s="1228" t="str">
        <f>+IF(入力シート!$L25="","",MID(入力シート!$L25,入力シート!CT$20,1))</f>
        <v/>
      </c>
      <c r="BC21" s="1228"/>
      <c r="BD21" s="1228" t="str">
        <f>+IF(入力シート!$L25="","",MID(入力シート!$L25,入力シート!CV$20,1))</f>
        <v/>
      </c>
      <c r="BE21" s="1228"/>
      <c r="BF21" s="1228" t="str">
        <f>+IF(入力シート!$L25="","",MID(入力シート!$L25,入力シート!CX$20,1))</f>
        <v/>
      </c>
      <c r="BG21" s="1228"/>
      <c r="BH21" s="1228" t="str">
        <f>+IF(入力シート!$L25="","",MID(入力シート!$L25,入力シート!CZ$20,1))</f>
        <v/>
      </c>
      <c r="BI21" s="1228"/>
      <c r="BJ21" s="1228" t="str">
        <f>+IF(入力シート!$L25="","",MID(入力シート!$L25,入力シート!DB$20,1))</f>
        <v/>
      </c>
      <c r="BK21" s="1228"/>
      <c r="BL21" s="1228" t="str">
        <f>+IF(入力シート!$L25="","",MID(入力シート!$L25,入力シート!DD$20,1))</f>
        <v/>
      </c>
      <c r="BM21" s="1228"/>
      <c r="BN21" s="1228" t="str">
        <f>+IF(入力シート!$L25="","",MID(入力シート!$L25,入力シート!DF$20,1))</f>
        <v/>
      </c>
      <c r="BO21" s="1228"/>
      <c r="BP21" s="1228" t="str">
        <f>+IF(入力シート!$L25="","",MID(入力シート!$L25,入力シート!DH$20,1))</f>
        <v/>
      </c>
      <c r="BQ21" s="1247"/>
      <c r="BR21" s="1222" t="str">
        <f>+IF(入力シート!W25="","",入力シート!W25)</f>
        <v/>
      </c>
      <c r="BS21" s="1275"/>
      <c r="BT21" s="423" t="str">
        <f>+IF(MID(TEXT(入力シート!Y25,"000#"),1,1)="0","",MID(TEXT(入力シート!Y25,"000#"),1,1))</f>
        <v/>
      </c>
      <c r="BU21" s="424" t="str">
        <f>+IF(AND(BT21="",MID(TEXT(入力シート!Y25,"000#"),2,1)="0"),"",MID(TEXT(入力シート!Y25,"000#"),2,1))</f>
        <v/>
      </c>
      <c r="BV21" s="425" t="str">
        <f>+IF(AND(BU21="",MID(TEXT(入力シート!Y25,"000#"),3,1)="0"),"",MID(TEXT(入力シート!Y25,"000#"),3,1))</f>
        <v/>
      </c>
      <c r="BW21" s="426" t="str">
        <f>+IF(AND(BV21="",MID(TEXT(入力シート!Y25,"0000"),4,1)="0",入力シート!Y25&lt;&gt;""),"0",MID(TEXT(入力シート!Y25,"000#"),4,1))</f>
        <v/>
      </c>
      <c r="BX21" s="438" t="str">
        <f>+IF(入力シート!AA25="","",IF(MID(TEXT(入力シート!AA25,"00#"),1,1)="","",MID(TEXT(入力シート!AA25,"00#"),1,1)))</f>
        <v/>
      </c>
      <c r="BY21" s="439" t="str">
        <f>+IF(入力シート!AA25="","",IF(MID(TEXT(入力シート!AA25,"00#"),2,1)="","",MID(TEXT(入力シート!AA25,"00#"),2,1)))</f>
        <v/>
      </c>
      <c r="BZ21" s="440" t="str">
        <f>+IF(入力シート!AA25="","",IF(MID(TEXT(入力シート!AA25,"00#"),3,1)="","",MID(TEXT(入力シート!AA25,"00#"),3,1)))</f>
        <v/>
      </c>
      <c r="CA21" s="430" t="s">
        <v>34</v>
      </c>
      <c r="CB21" s="441" t="str">
        <f>+IF(入力シート!AD25="","",IF(MID(TEXT(入力シート!AD25,"000#"),1,1)="","",MID(TEXT(入力シート!AD25,"000#"),1,1)))</f>
        <v/>
      </c>
      <c r="CC21" s="432" t="str">
        <f>+IF(入力シート!AD25="","",IF(MID(TEXT(入力シート!AD25,"000#"),2,1)="","",MID(TEXT(入力シート!AD25,"000#"),2,1)))</f>
        <v/>
      </c>
      <c r="CD21" s="432" t="str">
        <f>+IF(入力シート!AD25="","",IF(MID(TEXT(入力シート!AD25,"000#"),3,1)="","",MID(TEXT(入力シート!AD25,"000#"),3,1)))</f>
        <v/>
      </c>
      <c r="CE21" s="433" t="str">
        <f>+IF(入力シート!AD25="","",IF(MID(TEXT(入力シート!AD25,"000#"),4,1)="","",MID(TEXT(入力シート!AD25,"000#"),4,1)))</f>
        <v/>
      </c>
      <c r="CF21" s="441" t="str">
        <f>+IF(入力シート!$AZ25="","",MID(入力シート!$AZ25,入力シート!BJ$16,1))</f>
        <v>-</v>
      </c>
      <c r="CG21" s="439" t="str">
        <f>+IF(入力シート!$AZ25="","",MID(入力シート!$AZ25,入力シート!BK$16,1))</f>
        <v>-</v>
      </c>
      <c r="CH21" s="439" t="str">
        <f>+IF(入力シート!$AZ25="","",MID(入力シート!$AZ25,入力シート!BL$16,1))</f>
        <v/>
      </c>
      <c r="CI21" s="439" t="str">
        <f>+IF(入力シート!$AZ25="","",MID(入力シート!$AZ25,入力シート!BM$16,1))</f>
        <v/>
      </c>
      <c r="CJ21" s="439" t="str">
        <f>+IF(入力シート!$AZ25="","",MID(入力シート!$AZ25,入力シート!BN$16,1))</f>
        <v/>
      </c>
      <c r="CK21" s="439" t="str">
        <f>+IF(入力シート!$AZ25="","",MID(入力シート!$AZ25,入力シート!BO$16,1))</f>
        <v/>
      </c>
      <c r="CL21" s="439" t="str">
        <f>+IF(入力シート!$AZ25="","",MID(入力シート!$AZ25,入力シート!BP$16,1))</f>
        <v/>
      </c>
      <c r="CM21" s="432" t="str">
        <f>+IF(入力シート!$AZ25="","",MID(入力シート!$AZ25,入力シート!BQ$16,1))</f>
        <v/>
      </c>
      <c r="CN21" s="432" t="str">
        <f>+IF(入力シート!$AZ25="","",MID(入力シート!$AZ25,入力シート!BR$16,1))</f>
        <v/>
      </c>
      <c r="CO21" s="432" t="str">
        <f>+IF(入力シート!$AZ25="","",MID(入力シート!$AZ25,入力シート!BS$16,1))</f>
        <v/>
      </c>
      <c r="CP21" s="442" t="str">
        <f>+IF(入力シート!$AZ25="","",MID(入力シート!$AZ25,入力シート!BT$16,1))</f>
        <v/>
      </c>
      <c r="CQ21" s="433" t="str">
        <f>+IF(入力シート!$AZ25="","",MID(入力シート!$AZ25,入力シート!BU$16,1))</f>
        <v/>
      </c>
    </row>
    <row r="22" spans="1:95" s="411" customFormat="1" ht="23.25" customHeight="1">
      <c r="A22" s="26" t="s">
        <v>44</v>
      </c>
      <c r="B22" s="1222" t="str">
        <f>+IF(入力シート!$H26="","",MID(入力シート!$H26,入力シート!BJ$19,1))</f>
        <v/>
      </c>
      <c r="C22" s="1259"/>
      <c r="D22" s="1258" t="str">
        <f>+IF(入力シート!$H26="","",MID(入力シート!$H26,入力シート!BL$19,1))</f>
        <v/>
      </c>
      <c r="E22" s="1259"/>
      <c r="F22" s="1258" t="str">
        <f>+IF(入力シート!$H26="","",MID(入力シート!$H26,入力シート!BN$19,1))</f>
        <v/>
      </c>
      <c r="G22" s="1259"/>
      <c r="H22" s="1258" t="str">
        <f>+IF(入力シート!$H26="","",MID(入力シート!$H26,入力シート!BP$19,1))</f>
        <v/>
      </c>
      <c r="I22" s="1259"/>
      <c r="J22" s="1258" t="str">
        <f>+IF(入力シート!$H26="","",MID(入力シート!$H26,入力シート!BR$19,1))</f>
        <v/>
      </c>
      <c r="K22" s="1259"/>
      <c r="L22" s="1258" t="str">
        <f>+IF(入力シート!$H26="","",MID(入力シート!$H26,入力シート!BT$19,1))</f>
        <v/>
      </c>
      <c r="M22" s="1259"/>
      <c r="N22" s="1258" t="str">
        <f>+IF(入力シート!$H26="","",MID(入力シート!$H26,入力シート!BV$19,1))</f>
        <v/>
      </c>
      <c r="O22" s="1259"/>
      <c r="P22" s="1258" t="str">
        <f>+IF(入力シート!$H26="","",MID(入力シート!$H26,入力シート!BX$19,1))</f>
        <v/>
      </c>
      <c r="Q22" s="1223"/>
      <c r="R22" s="1227" t="str">
        <f>+IF(入力シート!$L26="","",MID(入力シート!$L26,入力シート!BJ$20,1))</f>
        <v/>
      </c>
      <c r="S22" s="1228"/>
      <c r="T22" s="1228" t="str">
        <f>+IF(入力シート!$L26="","",MID(入力シート!$L26,入力シート!BL$20,1))</f>
        <v/>
      </c>
      <c r="U22" s="1228"/>
      <c r="V22" s="1228" t="str">
        <f>+IF(入力シート!$L26="","",MID(入力シート!$L26,入力シート!BN$20,1))</f>
        <v/>
      </c>
      <c r="W22" s="1228"/>
      <c r="X22" s="1228" t="str">
        <f>+IF(入力シート!$L26="","",MID(入力シート!$L26,入力シート!BP$20,1))</f>
        <v/>
      </c>
      <c r="Y22" s="1228"/>
      <c r="Z22" s="1228" t="str">
        <f>+IF(入力シート!$L26="","",MID(入力シート!$L26,入力シート!BR$20,1))</f>
        <v/>
      </c>
      <c r="AA22" s="1228"/>
      <c r="AB22" s="1228" t="str">
        <f>+IF(入力シート!$L26="","",MID(入力シート!$L26,入力シート!BT$20,1))</f>
        <v/>
      </c>
      <c r="AC22" s="1228"/>
      <c r="AD22" s="1228" t="str">
        <f>+IF(入力シート!$L26="","",MID(入力シート!$L26,入力シート!BV$20,1))</f>
        <v/>
      </c>
      <c r="AE22" s="1228"/>
      <c r="AF22" s="1228" t="str">
        <f>+IF(入力シート!$L26="","",MID(入力シート!$L26,入力シート!BX$20,1))</f>
        <v/>
      </c>
      <c r="AG22" s="1228"/>
      <c r="AH22" s="1228" t="str">
        <f>+IF(入力シート!$L26="","",MID(入力シート!$L26,入力シート!BZ$20,1))</f>
        <v/>
      </c>
      <c r="AI22" s="1228"/>
      <c r="AJ22" s="1228" t="str">
        <f>+IF(入力シート!$L26="","",MID(入力シート!$L26,入力シート!CB$20,1))</f>
        <v/>
      </c>
      <c r="AK22" s="1228"/>
      <c r="AL22" s="1228" t="str">
        <f>+IF(入力シート!$L26="","",MID(入力シート!$L26,入力シート!CD$20,1))</f>
        <v/>
      </c>
      <c r="AM22" s="1228"/>
      <c r="AN22" s="1228" t="str">
        <f>+IF(入力シート!$L26="","",MID(入力シート!$L26,入力シート!CF$20,1))</f>
        <v/>
      </c>
      <c r="AO22" s="1228"/>
      <c r="AP22" s="1228" t="str">
        <f>+IF(入力シート!$L26="","",MID(入力シート!$L26,入力シート!CH$20,1))</f>
        <v/>
      </c>
      <c r="AQ22" s="1228"/>
      <c r="AR22" s="1228" t="str">
        <f>+IF(入力シート!$L26="","",MID(入力シート!$L26,入力シート!CJ$20,1))</f>
        <v/>
      </c>
      <c r="AS22" s="1228"/>
      <c r="AT22" s="1228" t="str">
        <f>+IF(入力シート!$L26="","",MID(入力シート!$L26,入力シート!CL$20,1))</f>
        <v/>
      </c>
      <c r="AU22" s="1228"/>
      <c r="AV22" s="1228" t="str">
        <f>+IF(入力シート!$L26="","",MID(入力シート!$L26,入力シート!CN$20,1))</f>
        <v/>
      </c>
      <c r="AW22" s="1228"/>
      <c r="AX22" s="1228" t="str">
        <f>+IF(入力シート!$L26="","",MID(入力シート!$L26,入力シート!CP$20,1))</f>
        <v/>
      </c>
      <c r="AY22" s="1228"/>
      <c r="AZ22" s="1228" t="str">
        <f>+IF(入力シート!$L26="","",MID(入力シート!$L26,入力シート!CR$20,1))</f>
        <v/>
      </c>
      <c r="BA22" s="1228"/>
      <c r="BB22" s="1228" t="str">
        <f>+IF(入力シート!$L26="","",MID(入力シート!$L26,入力シート!CT$20,1))</f>
        <v/>
      </c>
      <c r="BC22" s="1228"/>
      <c r="BD22" s="1228" t="str">
        <f>+IF(入力シート!$L26="","",MID(入力シート!$L26,入力シート!CV$20,1))</f>
        <v/>
      </c>
      <c r="BE22" s="1228"/>
      <c r="BF22" s="1228" t="str">
        <f>+IF(入力シート!$L26="","",MID(入力シート!$L26,入力シート!CX$20,1))</f>
        <v/>
      </c>
      <c r="BG22" s="1228"/>
      <c r="BH22" s="1228" t="str">
        <f>+IF(入力シート!$L26="","",MID(入力シート!$L26,入力シート!CZ$20,1))</f>
        <v/>
      </c>
      <c r="BI22" s="1228"/>
      <c r="BJ22" s="1228" t="str">
        <f>+IF(入力シート!$L26="","",MID(入力シート!$L26,入力シート!DB$20,1))</f>
        <v/>
      </c>
      <c r="BK22" s="1228"/>
      <c r="BL22" s="1228" t="str">
        <f>+IF(入力シート!$L26="","",MID(入力シート!$L26,入力シート!DD$20,1))</f>
        <v/>
      </c>
      <c r="BM22" s="1228"/>
      <c r="BN22" s="1228" t="str">
        <f>+IF(入力シート!$L26="","",MID(入力シート!$L26,入力シート!DF$20,1))</f>
        <v/>
      </c>
      <c r="BO22" s="1228"/>
      <c r="BP22" s="1228" t="str">
        <f>+IF(入力シート!$L26="","",MID(入力シート!$L26,入力シート!DH$20,1))</f>
        <v/>
      </c>
      <c r="BQ22" s="1247"/>
      <c r="BR22" s="1222" t="str">
        <f>+IF(入力シート!W26="","",入力シート!W26)</f>
        <v/>
      </c>
      <c r="BS22" s="1275"/>
      <c r="BT22" s="423" t="str">
        <f>+IF(MID(TEXT(入力シート!Y26,"000#"),1,1)="0","",MID(TEXT(入力シート!Y26,"000#"),1,1))</f>
        <v/>
      </c>
      <c r="BU22" s="424" t="str">
        <f>+IF(AND(BT22="",MID(TEXT(入力シート!Y26,"000#"),2,1)="0"),"",MID(TEXT(入力シート!Y26,"000#"),2,1))</f>
        <v/>
      </c>
      <c r="BV22" s="425" t="str">
        <f>+IF(AND(BU22="",MID(TEXT(入力シート!Y26,"000#"),3,1)="0"),"",MID(TEXT(入力シート!Y26,"000#"),3,1))</f>
        <v/>
      </c>
      <c r="BW22" s="426" t="str">
        <f>+IF(AND(BV22="",MID(TEXT(入力シート!Y26,"0000"),4,1)="0",入力シート!Y26&lt;&gt;""),"0",MID(TEXT(入力シート!Y26,"000#"),4,1))</f>
        <v/>
      </c>
      <c r="BX22" s="438" t="str">
        <f>+IF(入力シート!AA26="","",IF(MID(TEXT(入力シート!AA26,"00#"),1,1)="","",MID(TEXT(入力シート!AA26,"00#"),1,1)))</f>
        <v/>
      </c>
      <c r="BY22" s="439" t="str">
        <f>+IF(入力シート!AA26="","",IF(MID(TEXT(入力シート!AA26,"00#"),2,1)="","",MID(TEXT(入力シート!AA26,"00#"),2,1)))</f>
        <v/>
      </c>
      <c r="BZ22" s="440" t="str">
        <f>+IF(入力シート!AA26="","",IF(MID(TEXT(入力シート!AA26,"00#"),3,1)="","",MID(TEXT(入力シート!AA26,"00#"),3,1)))</f>
        <v/>
      </c>
      <c r="CA22" s="430" t="s">
        <v>34</v>
      </c>
      <c r="CB22" s="441" t="str">
        <f>+IF(入力シート!AD26="","",IF(MID(TEXT(入力シート!AD26,"000#"),1,1)="","",MID(TEXT(入力シート!AD26,"000#"),1,1)))</f>
        <v/>
      </c>
      <c r="CC22" s="432" t="str">
        <f>+IF(入力シート!AD26="","",IF(MID(TEXT(入力シート!AD26,"000#"),2,1)="","",MID(TEXT(入力シート!AD26,"000#"),2,1)))</f>
        <v/>
      </c>
      <c r="CD22" s="432" t="str">
        <f>+IF(入力シート!AD26="","",IF(MID(TEXT(入力シート!AD26,"000#"),3,1)="","",MID(TEXT(入力シート!AD26,"000#"),3,1)))</f>
        <v/>
      </c>
      <c r="CE22" s="433" t="str">
        <f>+IF(入力シート!AD26="","",IF(MID(TEXT(入力シート!AD26,"000#"),4,1)="","",MID(TEXT(入力シート!AD26,"000#"),4,1)))</f>
        <v/>
      </c>
      <c r="CF22" s="441" t="str">
        <f>+IF(入力シート!$AZ26="","",MID(入力シート!$AZ26,入力シート!BJ$16,1))</f>
        <v>-</v>
      </c>
      <c r="CG22" s="439" t="str">
        <f>+IF(入力シート!$AZ26="","",MID(入力シート!$AZ26,入力シート!BK$16,1))</f>
        <v>-</v>
      </c>
      <c r="CH22" s="439" t="str">
        <f>+IF(入力シート!$AZ26="","",MID(入力シート!$AZ26,入力シート!BL$16,1))</f>
        <v/>
      </c>
      <c r="CI22" s="439" t="str">
        <f>+IF(入力シート!$AZ26="","",MID(入力シート!$AZ26,入力シート!BM$16,1))</f>
        <v/>
      </c>
      <c r="CJ22" s="439" t="str">
        <f>+IF(入力シート!$AZ26="","",MID(入力シート!$AZ26,入力シート!BN$16,1))</f>
        <v/>
      </c>
      <c r="CK22" s="439" t="str">
        <f>+IF(入力シート!$AZ26="","",MID(入力シート!$AZ26,入力シート!BO$16,1))</f>
        <v/>
      </c>
      <c r="CL22" s="439" t="str">
        <f>+IF(入力シート!$AZ26="","",MID(入力シート!$AZ26,入力シート!BP$16,1))</f>
        <v/>
      </c>
      <c r="CM22" s="432" t="str">
        <f>+IF(入力シート!$AZ26="","",MID(入力シート!$AZ26,入力シート!BQ$16,1))</f>
        <v/>
      </c>
      <c r="CN22" s="432" t="str">
        <f>+IF(入力シート!$AZ26="","",MID(入力シート!$AZ26,入力シート!BR$16,1))</f>
        <v/>
      </c>
      <c r="CO22" s="432" t="str">
        <f>+IF(入力シート!$AZ26="","",MID(入力シート!$AZ26,入力シート!BS$16,1))</f>
        <v/>
      </c>
      <c r="CP22" s="442" t="str">
        <f>+IF(入力シート!$AZ26="","",MID(入力シート!$AZ26,入力シート!BT$16,1))</f>
        <v/>
      </c>
      <c r="CQ22" s="433" t="str">
        <f>+IF(入力シート!$AZ26="","",MID(入力シート!$AZ26,入力シート!BU$16,1))</f>
        <v/>
      </c>
    </row>
    <row r="23" spans="1:95" s="411" customFormat="1" ht="23.25" customHeight="1">
      <c r="A23" s="26" t="s">
        <v>45</v>
      </c>
      <c r="B23" s="1222" t="str">
        <f>+IF(入力シート!$H27="","",MID(入力シート!$H27,入力シート!BJ$19,1))</f>
        <v/>
      </c>
      <c r="C23" s="1259"/>
      <c r="D23" s="1258" t="str">
        <f>+IF(入力シート!$H27="","",MID(入力シート!$H27,入力シート!BL$19,1))</f>
        <v/>
      </c>
      <c r="E23" s="1259"/>
      <c r="F23" s="1258" t="str">
        <f>+IF(入力シート!$H27="","",MID(入力シート!$H27,入力シート!BN$19,1))</f>
        <v/>
      </c>
      <c r="G23" s="1259"/>
      <c r="H23" s="1258" t="str">
        <f>+IF(入力シート!$H27="","",MID(入力シート!$H27,入力シート!BP$19,1))</f>
        <v/>
      </c>
      <c r="I23" s="1259"/>
      <c r="J23" s="1258" t="str">
        <f>+IF(入力シート!$H27="","",MID(入力シート!$H27,入力シート!BR$19,1))</f>
        <v/>
      </c>
      <c r="K23" s="1259"/>
      <c r="L23" s="1258" t="str">
        <f>+IF(入力シート!$H27="","",MID(入力シート!$H27,入力シート!BT$19,1))</f>
        <v/>
      </c>
      <c r="M23" s="1259"/>
      <c r="N23" s="1258" t="str">
        <f>+IF(入力シート!$H27="","",MID(入力シート!$H27,入力シート!BV$19,1))</f>
        <v/>
      </c>
      <c r="O23" s="1259"/>
      <c r="P23" s="1258" t="str">
        <f>+IF(入力シート!$H27="","",MID(入力シート!$H27,入力シート!BX$19,1))</f>
        <v/>
      </c>
      <c r="Q23" s="1223"/>
      <c r="R23" s="1227" t="str">
        <f>+IF(入力シート!$L27="","",MID(入力シート!$L27,入力シート!BJ$20,1))</f>
        <v/>
      </c>
      <c r="S23" s="1228"/>
      <c r="T23" s="1228" t="str">
        <f>+IF(入力シート!$L27="","",MID(入力シート!$L27,入力シート!BL$20,1))</f>
        <v/>
      </c>
      <c r="U23" s="1228"/>
      <c r="V23" s="1228" t="str">
        <f>+IF(入力シート!$L27="","",MID(入力シート!$L27,入力シート!BN$20,1))</f>
        <v/>
      </c>
      <c r="W23" s="1228"/>
      <c r="X23" s="1228" t="str">
        <f>+IF(入力シート!$L27="","",MID(入力シート!$L27,入力シート!BP$20,1))</f>
        <v/>
      </c>
      <c r="Y23" s="1228"/>
      <c r="Z23" s="1228" t="str">
        <f>+IF(入力シート!$L27="","",MID(入力シート!$L27,入力シート!BR$20,1))</f>
        <v/>
      </c>
      <c r="AA23" s="1228"/>
      <c r="AB23" s="1228" t="str">
        <f>+IF(入力シート!$L27="","",MID(入力シート!$L27,入力シート!BT$20,1))</f>
        <v/>
      </c>
      <c r="AC23" s="1228"/>
      <c r="AD23" s="1228" t="str">
        <f>+IF(入力シート!$L27="","",MID(入力シート!$L27,入力シート!BV$20,1))</f>
        <v/>
      </c>
      <c r="AE23" s="1228"/>
      <c r="AF23" s="1228" t="str">
        <f>+IF(入力シート!$L27="","",MID(入力シート!$L27,入力シート!BX$20,1))</f>
        <v/>
      </c>
      <c r="AG23" s="1228"/>
      <c r="AH23" s="1228" t="str">
        <f>+IF(入力シート!$L27="","",MID(入力シート!$L27,入力シート!BZ$20,1))</f>
        <v/>
      </c>
      <c r="AI23" s="1228"/>
      <c r="AJ23" s="1228" t="str">
        <f>+IF(入力シート!$L27="","",MID(入力シート!$L27,入力シート!CB$20,1))</f>
        <v/>
      </c>
      <c r="AK23" s="1228"/>
      <c r="AL23" s="1228" t="str">
        <f>+IF(入力シート!$L27="","",MID(入力シート!$L27,入力シート!CD$20,1))</f>
        <v/>
      </c>
      <c r="AM23" s="1228"/>
      <c r="AN23" s="1228" t="str">
        <f>+IF(入力シート!$L27="","",MID(入力シート!$L27,入力シート!CF$20,1))</f>
        <v/>
      </c>
      <c r="AO23" s="1228"/>
      <c r="AP23" s="1228" t="str">
        <f>+IF(入力シート!$L27="","",MID(入力シート!$L27,入力シート!CH$20,1))</f>
        <v/>
      </c>
      <c r="AQ23" s="1228"/>
      <c r="AR23" s="1228" t="str">
        <f>+IF(入力シート!$L27="","",MID(入力シート!$L27,入力シート!CJ$20,1))</f>
        <v/>
      </c>
      <c r="AS23" s="1228"/>
      <c r="AT23" s="1228" t="str">
        <f>+IF(入力シート!$L27="","",MID(入力シート!$L27,入力シート!CL$20,1))</f>
        <v/>
      </c>
      <c r="AU23" s="1228"/>
      <c r="AV23" s="1228" t="str">
        <f>+IF(入力シート!$L27="","",MID(入力シート!$L27,入力シート!CN$20,1))</f>
        <v/>
      </c>
      <c r="AW23" s="1228"/>
      <c r="AX23" s="1228" t="str">
        <f>+IF(入力シート!$L27="","",MID(入力シート!$L27,入力シート!CP$20,1))</f>
        <v/>
      </c>
      <c r="AY23" s="1228"/>
      <c r="AZ23" s="1228" t="str">
        <f>+IF(入力シート!$L27="","",MID(入力シート!$L27,入力シート!CR$20,1))</f>
        <v/>
      </c>
      <c r="BA23" s="1228"/>
      <c r="BB23" s="1228" t="str">
        <f>+IF(入力シート!$L27="","",MID(入力シート!$L27,入力シート!CT$20,1))</f>
        <v/>
      </c>
      <c r="BC23" s="1228"/>
      <c r="BD23" s="1228" t="str">
        <f>+IF(入力シート!$L27="","",MID(入力シート!$L27,入力シート!CV$20,1))</f>
        <v/>
      </c>
      <c r="BE23" s="1228"/>
      <c r="BF23" s="1228" t="str">
        <f>+IF(入力シート!$L27="","",MID(入力シート!$L27,入力シート!CX$20,1))</f>
        <v/>
      </c>
      <c r="BG23" s="1228"/>
      <c r="BH23" s="1228" t="str">
        <f>+IF(入力シート!$L27="","",MID(入力シート!$L27,入力シート!CZ$20,1))</f>
        <v/>
      </c>
      <c r="BI23" s="1228"/>
      <c r="BJ23" s="1228" t="str">
        <f>+IF(入力シート!$L27="","",MID(入力シート!$L27,入力シート!DB$20,1))</f>
        <v/>
      </c>
      <c r="BK23" s="1228"/>
      <c r="BL23" s="1228" t="str">
        <f>+IF(入力シート!$L27="","",MID(入力シート!$L27,入力シート!DD$20,1))</f>
        <v/>
      </c>
      <c r="BM23" s="1228"/>
      <c r="BN23" s="1228" t="str">
        <f>+IF(入力シート!$L27="","",MID(入力シート!$L27,入力シート!DF$20,1))</f>
        <v/>
      </c>
      <c r="BO23" s="1228"/>
      <c r="BP23" s="1228" t="str">
        <f>+IF(入力シート!$L27="","",MID(入力シート!$L27,入力シート!DH$20,1))</f>
        <v/>
      </c>
      <c r="BQ23" s="1247"/>
      <c r="BR23" s="1222" t="str">
        <f>+IF(入力シート!W27="","",入力シート!W27)</f>
        <v/>
      </c>
      <c r="BS23" s="1275"/>
      <c r="BT23" s="423" t="str">
        <f>+IF(MID(TEXT(入力シート!Y27,"000#"),1,1)="0","",MID(TEXT(入力シート!Y27,"000#"),1,1))</f>
        <v/>
      </c>
      <c r="BU23" s="424" t="str">
        <f>+IF(AND(BT23="",MID(TEXT(入力シート!Y27,"000#"),2,1)="0"),"",MID(TEXT(入力シート!Y27,"000#"),2,1))</f>
        <v/>
      </c>
      <c r="BV23" s="425" t="str">
        <f>+IF(AND(BU23="",MID(TEXT(入力シート!Y27,"000#"),3,1)="0"),"",MID(TEXT(入力シート!Y27,"000#"),3,1))</f>
        <v/>
      </c>
      <c r="BW23" s="426" t="str">
        <f>+IF(AND(BV23="",MID(TEXT(入力シート!Y27,"0000"),4,1)="0",入力シート!Y27&lt;&gt;""),"0",MID(TEXT(入力シート!Y27,"000#"),4,1))</f>
        <v/>
      </c>
      <c r="BX23" s="438" t="str">
        <f>+IF(入力シート!AA27="","",IF(MID(TEXT(入力シート!AA27,"00#"),1,1)="","",MID(TEXT(入力シート!AA27,"00#"),1,1)))</f>
        <v/>
      </c>
      <c r="BY23" s="439" t="str">
        <f>+IF(入力シート!AA27="","",IF(MID(TEXT(入力シート!AA27,"00#"),2,1)="","",MID(TEXT(入力シート!AA27,"00#"),2,1)))</f>
        <v/>
      </c>
      <c r="BZ23" s="440" t="str">
        <f>+IF(入力シート!AA27="","",IF(MID(TEXT(入力シート!AA27,"00#"),3,1)="","",MID(TEXT(入力シート!AA27,"00#"),3,1)))</f>
        <v/>
      </c>
      <c r="CA23" s="430" t="s">
        <v>34</v>
      </c>
      <c r="CB23" s="441" t="str">
        <f>+IF(入力シート!AD27="","",IF(MID(TEXT(入力シート!AD27,"000#"),1,1)="","",MID(TEXT(入力シート!AD27,"000#"),1,1)))</f>
        <v/>
      </c>
      <c r="CC23" s="432" t="str">
        <f>+IF(入力シート!AD27="","",IF(MID(TEXT(入力シート!AD27,"000#"),2,1)="","",MID(TEXT(入力シート!AD27,"000#"),2,1)))</f>
        <v/>
      </c>
      <c r="CD23" s="432" t="str">
        <f>+IF(入力シート!AD27="","",IF(MID(TEXT(入力シート!AD27,"000#"),3,1)="","",MID(TEXT(入力シート!AD27,"000#"),3,1)))</f>
        <v/>
      </c>
      <c r="CE23" s="433" t="str">
        <f>+IF(入力シート!AD27="","",IF(MID(TEXT(入力シート!AD27,"000#"),4,1)="","",MID(TEXT(入力シート!AD27,"000#"),4,1)))</f>
        <v/>
      </c>
      <c r="CF23" s="441" t="str">
        <f>+IF(入力シート!$AZ27="","",MID(入力シート!$AZ27,入力シート!BJ$16,1))</f>
        <v>-</v>
      </c>
      <c r="CG23" s="439" t="str">
        <f>+IF(入力シート!$AZ27="","",MID(入力シート!$AZ27,入力シート!BK$16,1))</f>
        <v>-</v>
      </c>
      <c r="CH23" s="439" t="str">
        <f>+IF(入力シート!$AZ27="","",MID(入力シート!$AZ27,入力シート!BL$16,1))</f>
        <v/>
      </c>
      <c r="CI23" s="439" t="str">
        <f>+IF(入力シート!$AZ27="","",MID(入力シート!$AZ27,入力シート!BM$16,1))</f>
        <v/>
      </c>
      <c r="CJ23" s="439" t="str">
        <f>+IF(入力シート!$AZ27="","",MID(入力シート!$AZ27,入力シート!BN$16,1))</f>
        <v/>
      </c>
      <c r="CK23" s="439" t="str">
        <f>+IF(入力シート!$AZ27="","",MID(入力シート!$AZ27,入力シート!BO$16,1))</f>
        <v/>
      </c>
      <c r="CL23" s="439" t="str">
        <f>+IF(入力シート!$AZ27="","",MID(入力シート!$AZ27,入力シート!BP$16,1))</f>
        <v/>
      </c>
      <c r="CM23" s="432" t="str">
        <f>+IF(入力シート!$AZ27="","",MID(入力シート!$AZ27,入力シート!BQ$16,1))</f>
        <v/>
      </c>
      <c r="CN23" s="432" t="str">
        <f>+IF(入力シート!$AZ27="","",MID(入力シート!$AZ27,入力シート!BR$16,1))</f>
        <v/>
      </c>
      <c r="CO23" s="432" t="str">
        <f>+IF(入力シート!$AZ27="","",MID(入力シート!$AZ27,入力シート!BS$16,1))</f>
        <v/>
      </c>
      <c r="CP23" s="442" t="str">
        <f>+IF(入力シート!$AZ27="","",MID(入力シート!$AZ27,入力シート!BT$16,1))</f>
        <v/>
      </c>
      <c r="CQ23" s="433" t="str">
        <f>+IF(入力シート!$AZ27="","",MID(入力シート!$AZ27,入力シート!BU$16,1))</f>
        <v/>
      </c>
    </row>
    <row r="24" spans="1:95" s="411" customFormat="1" ht="23.25" customHeight="1">
      <c r="A24" s="26" t="s">
        <v>46</v>
      </c>
      <c r="B24" s="1222" t="str">
        <f>+IF(入力シート!$H28="","",MID(入力シート!$H28,入力シート!BJ$19,1))</f>
        <v/>
      </c>
      <c r="C24" s="1259"/>
      <c r="D24" s="1258" t="str">
        <f>+IF(入力シート!$H28="","",MID(入力シート!$H28,入力シート!BL$19,1))</f>
        <v/>
      </c>
      <c r="E24" s="1259"/>
      <c r="F24" s="1258" t="str">
        <f>+IF(入力シート!$H28="","",MID(入力シート!$H28,入力シート!BN$19,1))</f>
        <v/>
      </c>
      <c r="G24" s="1259"/>
      <c r="H24" s="1258" t="str">
        <f>+IF(入力シート!$H28="","",MID(入力シート!$H28,入力シート!BP$19,1))</f>
        <v/>
      </c>
      <c r="I24" s="1259"/>
      <c r="J24" s="1258" t="str">
        <f>+IF(入力シート!$H28="","",MID(入力シート!$H28,入力シート!BR$19,1))</f>
        <v/>
      </c>
      <c r="K24" s="1259"/>
      <c r="L24" s="1258" t="str">
        <f>+IF(入力シート!$H28="","",MID(入力シート!$H28,入力シート!BT$19,1))</f>
        <v/>
      </c>
      <c r="M24" s="1259"/>
      <c r="N24" s="1258" t="str">
        <f>+IF(入力シート!$H28="","",MID(入力シート!$H28,入力シート!BV$19,1))</f>
        <v/>
      </c>
      <c r="O24" s="1259"/>
      <c r="P24" s="1258" t="str">
        <f>+IF(入力シート!$H28="","",MID(入力シート!$H28,入力シート!BX$19,1))</f>
        <v/>
      </c>
      <c r="Q24" s="1223"/>
      <c r="R24" s="1227" t="str">
        <f>+IF(入力シート!$L28="","",MID(入力シート!$L28,入力シート!BJ$20,1))</f>
        <v/>
      </c>
      <c r="S24" s="1228"/>
      <c r="T24" s="1228" t="str">
        <f>+IF(入力シート!$L28="","",MID(入力シート!$L28,入力シート!BL$20,1))</f>
        <v/>
      </c>
      <c r="U24" s="1228"/>
      <c r="V24" s="1228" t="str">
        <f>+IF(入力シート!$L28="","",MID(入力シート!$L28,入力シート!BN$20,1))</f>
        <v/>
      </c>
      <c r="W24" s="1228"/>
      <c r="X24" s="1228" t="str">
        <f>+IF(入力シート!$L28="","",MID(入力シート!$L28,入力シート!BP$20,1))</f>
        <v/>
      </c>
      <c r="Y24" s="1228"/>
      <c r="Z24" s="1228" t="str">
        <f>+IF(入力シート!$L28="","",MID(入力シート!$L28,入力シート!BR$20,1))</f>
        <v/>
      </c>
      <c r="AA24" s="1228"/>
      <c r="AB24" s="1228" t="str">
        <f>+IF(入力シート!$L28="","",MID(入力シート!$L28,入力シート!BT$20,1))</f>
        <v/>
      </c>
      <c r="AC24" s="1228"/>
      <c r="AD24" s="1228" t="str">
        <f>+IF(入力シート!$L28="","",MID(入力シート!$L28,入力シート!BV$20,1))</f>
        <v/>
      </c>
      <c r="AE24" s="1228"/>
      <c r="AF24" s="1228" t="str">
        <f>+IF(入力シート!$L28="","",MID(入力シート!$L28,入力シート!BX$20,1))</f>
        <v/>
      </c>
      <c r="AG24" s="1228"/>
      <c r="AH24" s="1228" t="str">
        <f>+IF(入力シート!$L28="","",MID(入力シート!$L28,入力シート!BZ$20,1))</f>
        <v/>
      </c>
      <c r="AI24" s="1228"/>
      <c r="AJ24" s="1228" t="str">
        <f>+IF(入力シート!$L28="","",MID(入力シート!$L28,入力シート!CB$20,1))</f>
        <v/>
      </c>
      <c r="AK24" s="1228"/>
      <c r="AL24" s="1228" t="str">
        <f>+IF(入力シート!$L28="","",MID(入力シート!$L28,入力シート!CD$20,1))</f>
        <v/>
      </c>
      <c r="AM24" s="1228"/>
      <c r="AN24" s="1228" t="str">
        <f>+IF(入力シート!$L28="","",MID(入力シート!$L28,入力シート!CF$20,1))</f>
        <v/>
      </c>
      <c r="AO24" s="1228"/>
      <c r="AP24" s="1228" t="str">
        <f>+IF(入力シート!$L28="","",MID(入力シート!$L28,入力シート!CH$20,1))</f>
        <v/>
      </c>
      <c r="AQ24" s="1228"/>
      <c r="AR24" s="1228" t="str">
        <f>+IF(入力シート!$L28="","",MID(入力シート!$L28,入力シート!CJ$20,1))</f>
        <v/>
      </c>
      <c r="AS24" s="1228"/>
      <c r="AT24" s="1228" t="str">
        <f>+IF(入力シート!$L28="","",MID(入力シート!$L28,入力シート!CL$20,1))</f>
        <v/>
      </c>
      <c r="AU24" s="1228"/>
      <c r="AV24" s="1228" t="str">
        <f>+IF(入力シート!$L28="","",MID(入力シート!$L28,入力シート!CN$20,1))</f>
        <v/>
      </c>
      <c r="AW24" s="1228"/>
      <c r="AX24" s="1228" t="str">
        <f>+IF(入力シート!$L28="","",MID(入力シート!$L28,入力シート!CP$20,1))</f>
        <v/>
      </c>
      <c r="AY24" s="1228"/>
      <c r="AZ24" s="1228" t="str">
        <f>+IF(入力シート!$L28="","",MID(入力シート!$L28,入力シート!CR$20,1))</f>
        <v/>
      </c>
      <c r="BA24" s="1228"/>
      <c r="BB24" s="1228" t="str">
        <f>+IF(入力シート!$L28="","",MID(入力シート!$L28,入力シート!CT$20,1))</f>
        <v/>
      </c>
      <c r="BC24" s="1228"/>
      <c r="BD24" s="1228" t="str">
        <f>+IF(入力シート!$L28="","",MID(入力シート!$L28,入力シート!CV$20,1))</f>
        <v/>
      </c>
      <c r="BE24" s="1228"/>
      <c r="BF24" s="1228" t="str">
        <f>+IF(入力シート!$L28="","",MID(入力シート!$L28,入力シート!CX$20,1))</f>
        <v/>
      </c>
      <c r="BG24" s="1228"/>
      <c r="BH24" s="1228" t="str">
        <f>+IF(入力シート!$L28="","",MID(入力シート!$L28,入力シート!CZ$20,1))</f>
        <v/>
      </c>
      <c r="BI24" s="1228"/>
      <c r="BJ24" s="1228" t="str">
        <f>+IF(入力シート!$L28="","",MID(入力シート!$L28,入力シート!DB$20,1))</f>
        <v/>
      </c>
      <c r="BK24" s="1228"/>
      <c r="BL24" s="1228" t="str">
        <f>+IF(入力シート!$L28="","",MID(入力シート!$L28,入力シート!DD$20,1))</f>
        <v/>
      </c>
      <c r="BM24" s="1228"/>
      <c r="BN24" s="1228" t="str">
        <f>+IF(入力シート!$L28="","",MID(入力シート!$L28,入力シート!DF$20,1))</f>
        <v/>
      </c>
      <c r="BO24" s="1228"/>
      <c r="BP24" s="1228" t="str">
        <f>+IF(入力シート!$L28="","",MID(入力シート!$L28,入力シート!DH$20,1))</f>
        <v/>
      </c>
      <c r="BQ24" s="1247"/>
      <c r="BR24" s="1222" t="str">
        <f>+IF(入力シート!W28="","",入力シート!W28)</f>
        <v/>
      </c>
      <c r="BS24" s="1275"/>
      <c r="BT24" s="423" t="str">
        <f>+IF(MID(TEXT(入力シート!Y28,"000#"),1,1)="0","",MID(TEXT(入力シート!Y28,"000#"),1,1))</f>
        <v/>
      </c>
      <c r="BU24" s="424" t="str">
        <f>+IF(AND(BT24="",MID(TEXT(入力シート!Y28,"000#"),2,1)="0"),"",MID(TEXT(入力シート!Y28,"000#"),2,1))</f>
        <v/>
      </c>
      <c r="BV24" s="425" t="str">
        <f>+IF(AND(BU24="",MID(TEXT(入力シート!Y28,"000#"),3,1)="0"),"",MID(TEXT(入力シート!Y28,"000#"),3,1))</f>
        <v/>
      </c>
      <c r="BW24" s="426" t="str">
        <f>+IF(AND(BV24="",MID(TEXT(入力シート!Y28,"0000"),4,1)="0",入力シート!Y28&lt;&gt;""),"0",MID(TEXT(入力シート!Y28,"000#"),4,1))</f>
        <v/>
      </c>
      <c r="BX24" s="438" t="str">
        <f>+IF(入力シート!AA28="","",IF(MID(TEXT(入力シート!AA28,"00#"),1,1)="","",MID(TEXT(入力シート!AA28,"00#"),1,1)))</f>
        <v/>
      </c>
      <c r="BY24" s="439" t="str">
        <f>+IF(入力シート!AA28="","",IF(MID(TEXT(入力シート!AA28,"00#"),2,1)="","",MID(TEXT(入力シート!AA28,"00#"),2,1)))</f>
        <v/>
      </c>
      <c r="BZ24" s="440" t="str">
        <f>+IF(入力シート!AA28="","",IF(MID(TEXT(入力シート!AA28,"00#"),3,1)="","",MID(TEXT(入力シート!AA28,"00#"),3,1)))</f>
        <v/>
      </c>
      <c r="CA24" s="430" t="s">
        <v>34</v>
      </c>
      <c r="CB24" s="441" t="str">
        <f>+IF(入力シート!AD28="","",IF(MID(TEXT(入力シート!AD28,"000#"),1,1)="","",MID(TEXT(入力シート!AD28,"000#"),1,1)))</f>
        <v/>
      </c>
      <c r="CC24" s="432" t="str">
        <f>+IF(入力シート!AD28="","",IF(MID(TEXT(入力シート!AD28,"000#"),2,1)="","",MID(TEXT(入力シート!AD28,"000#"),2,1)))</f>
        <v/>
      </c>
      <c r="CD24" s="432" t="str">
        <f>+IF(入力シート!AD28="","",IF(MID(TEXT(入力シート!AD28,"000#"),3,1)="","",MID(TEXT(入力シート!AD28,"000#"),3,1)))</f>
        <v/>
      </c>
      <c r="CE24" s="433" t="str">
        <f>+IF(入力シート!AD28="","",IF(MID(TEXT(入力シート!AD28,"000#"),4,1)="","",MID(TEXT(入力シート!AD28,"000#"),4,1)))</f>
        <v/>
      </c>
      <c r="CF24" s="441" t="str">
        <f>+IF(入力シート!$AZ28="","",MID(入力シート!$AZ28,入力シート!BJ$16,1))</f>
        <v>-</v>
      </c>
      <c r="CG24" s="439" t="str">
        <f>+IF(入力シート!$AZ28="","",MID(入力シート!$AZ28,入力シート!BK$16,1))</f>
        <v>-</v>
      </c>
      <c r="CH24" s="439" t="str">
        <f>+IF(入力シート!$AZ28="","",MID(入力シート!$AZ28,入力シート!BL$16,1))</f>
        <v/>
      </c>
      <c r="CI24" s="439" t="str">
        <f>+IF(入力シート!$AZ28="","",MID(入力シート!$AZ28,入力シート!BM$16,1))</f>
        <v/>
      </c>
      <c r="CJ24" s="439" t="str">
        <f>+IF(入力シート!$AZ28="","",MID(入力シート!$AZ28,入力シート!BN$16,1))</f>
        <v/>
      </c>
      <c r="CK24" s="439" t="str">
        <f>+IF(入力シート!$AZ28="","",MID(入力シート!$AZ28,入力シート!BO$16,1))</f>
        <v/>
      </c>
      <c r="CL24" s="439" t="str">
        <f>+IF(入力シート!$AZ28="","",MID(入力シート!$AZ28,入力シート!BP$16,1))</f>
        <v/>
      </c>
      <c r="CM24" s="432" t="str">
        <f>+IF(入力シート!$AZ28="","",MID(入力シート!$AZ28,入力シート!BQ$16,1))</f>
        <v/>
      </c>
      <c r="CN24" s="432" t="str">
        <f>+IF(入力シート!$AZ28="","",MID(入力シート!$AZ28,入力シート!BR$16,1))</f>
        <v/>
      </c>
      <c r="CO24" s="432" t="str">
        <f>+IF(入力シート!$AZ28="","",MID(入力シート!$AZ28,入力シート!BS$16,1))</f>
        <v/>
      </c>
      <c r="CP24" s="442" t="str">
        <f>+IF(入力シート!$AZ28="","",MID(入力シート!$AZ28,入力シート!BT$16,1))</f>
        <v/>
      </c>
      <c r="CQ24" s="433" t="str">
        <f>+IF(入力シート!$AZ28="","",MID(入力シート!$AZ28,入力シート!BU$16,1))</f>
        <v/>
      </c>
    </row>
    <row r="25" spans="1:95" s="411" customFormat="1" ht="23.25" customHeight="1">
      <c r="A25" s="26"/>
      <c r="B25" s="1248" t="s">
        <v>47</v>
      </c>
      <c r="C25" s="1249"/>
      <c r="D25" s="1249"/>
      <c r="E25" s="1249"/>
      <c r="F25" s="1249"/>
      <c r="G25" s="1249"/>
      <c r="H25" s="1249"/>
      <c r="I25" s="1249"/>
      <c r="J25" s="1249"/>
      <c r="K25" s="1249"/>
      <c r="L25" s="1249"/>
      <c r="M25" s="1249"/>
      <c r="N25" s="1249"/>
      <c r="O25" s="1249"/>
      <c r="P25" s="1249"/>
      <c r="Q25" s="1249"/>
      <c r="R25" s="1227" t="str">
        <f>+IF(入力シート!$L31="","",MID(入力シート!$L31,入力シート!BJ$20,1))</f>
        <v/>
      </c>
      <c r="S25" s="1228"/>
      <c r="T25" s="1258" t="str">
        <f>+IF(入力シート!$L31="","",MID(入力シート!$L31,入力シート!BL$20,1))</f>
        <v/>
      </c>
      <c r="U25" s="1259"/>
      <c r="V25" s="1258" t="str">
        <f>+IF(入力シート!$L31="","",MID(入力シート!$L31,入力シート!BN$20,1))</f>
        <v/>
      </c>
      <c r="W25" s="1259"/>
      <c r="X25" s="1258" t="str">
        <f>+IF(入力シート!$L31="","",MID(入力シート!$L31,入力シート!BP$20,1))</f>
        <v/>
      </c>
      <c r="Y25" s="1259"/>
      <c r="Z25" s="1258" t="str">
        <f>+IF(入力シート!$L31="","",MID(入力シート!$L31,入力シート!BR$20,1))</f>
        <v/>
      </c>
      <c r="AA25" s="1259"/>
      <c r="AB25" s="1258" t="str">
        <f>+IF(入力シート!$L31="","",MID(入力シート!$L31,入力シート!BT$20,1))</f>
        <v/>
      </c>
      <c r="AC25" s="1259"/>
      <c r="AD25" s="1258" t="str">
        <f>+IF(入力シート!$L31="","",MID(入力シート!$L31,入力シート!BV$20,1))</f>
        <v/>
      </c>
      <c r="AE25" s="1259"/>
      <c r="AF25" s="1258" t="str">
        <f>+IF(入力シート!$L31="","",MID(入力シート!$L31,入力シート!BX$20,1))</f>
        <v/>
      </c>
      <c r="AG25" s="1259"/>
      <c r="AH25" s="1258" t="str">
        <f>+IF(入力シート!$L31="","",MID(入力シート!$L31,入力シート!BZ$20,1))</f>
        <v/>
      </c>
      <c r="AI25" s="1259"/>
      <c r="AJ25" s="1258" t="str">
        <f>+IF(入力シート!$L31="","",MID(入力シート!$L31,入力シート!CB$20,1))</f>
        <v/>
      </c>
      <c r="AK25" s="1259"/>
      <c r="AL25" s="1258" t="str">
        <f>+IF(入力シート!$L31="","",MID(入力シート!$L31,入力シート!CD$20,1))</f>
        <v/>
      </c>
      <c r="AM25" s="1259"/>
      <c r="AN25" s="1258" t="str">
        <f>+IF(入力シート!$L31="","",MID(入力シート!$L31,入力シート!CF$20,1))</f>
        <v/>
      </c>
      <c r="AO25" s="1259"/>
      <c r="AP25" s="1258" t="str">
        <f>+IF(入力シート!$L31="","",MID(入力シート!$L31,入力シート!CH$20,1))</f>
        <v/>
      </c>
      <c r="AQ25" s="1259"/>
      <c r="AR25" s="1258" t="str">
        <f>+IF(入力シート!$L31="","",MID(入力シート!$L31,入力シート!CJ$20,1))</f>
        <v/>
      </c>
      <c r="AS25" s="1259"/>
      <c r="AT25" s="1258" t="str">
        <f>+IF(入力シート!$L31="","",MID(入力シート!$L31,入力シート!CL$20,1))</f>
        <v/>
      </c>
      <c r="AU25" s="1259"/>
      <c r="AV25" s="1258" t="str">
        <f>+IF(入力シート!$L31="","",MID(入力シート!$L31,入力シート!CN$20,1))</f>
        <v/>
      </c>
      <c r="AW25" s="1259"/>
      <c r="AX25" s="1258" t="str">
        <f>+IF(入力シート!$L31="","",MID(入力シート!$L31,入力シート!CP$20,1))</f>
        <v/>
      </c>
      <c r="AY25" s="1259"/>
      <c r="AZ25" s="1258" t="str">
        <f>+IF(入力シート!$L31="","",MID(入力シート!$L31,入力シート!CR$20,1))</f>
        <v/>
      </c>
      <c r="BA25" s="1259"/>
      <c r="BB25" s="1258" t="str">
        <f>+IF(入力シート!$L31="","",MID(入力シート!$L31,入力シート!CT$20,1))</f>
        <v/>
      </c>
      <c r="BC25" s="1259"/>
      <c r="BD25" s="1258" t="str">
        <f>+IF(入力シート!$L31="","",MID(入力シート!$L31,入力シート!CV$20,1))</f>
        <v/>
      </c>
      <c r="BE25" s="1259"/>
      <c r="BF25" s="1258" t="str">
        <f>+IF(入力シート!$L31="","",MID(入力シート!$L31,入力シート!CX$20,1))</f>
        <v/>
      </c>
      <c r="BG25" s="1259"/>
      <c r="BH25" s="1258" t="str">
        <f>+IF(入力シート!$L31="","",MID(入力シート!$L31,入力シート!CZ$20,1))</f>
        <v/>
      </c>
      <c r="BI25" s="1259"/>
      <c r="BJ25" s="1258" t="str">
        <f>+IF(入力シート!$L31="","",MID(入力シート!$L31,入力シート!DB$20,1))</f>
        <v/>
      </c>
      <c r="BK25" s="1259"/>
      <c r="BL25" s="1258" t="str">
        <f>+IF(入力シート!$L31="","",MID(入力シート!$L31,入力シート!DD$20,1))</f>
        <v/>
      </c>
      <c r="BM25" s="1259"/>
      <c r="BN25" s="1258" t="str">
        <f>+IF(入力シート!$L31="","",MID(入力シート!$L31,入力シート!DF$20,1))</f>
        <v/>
      </c>
      <c r="BO25" s="1259"/>
      <c r="BP25" s="1258" t="str">
        <f>+IF(入力シート!$L31="","",MID(入力シート!$L31,入力シート!DH$20,1))</f>
        <v/>
      </c>
      <c r="BQ25" s="1223"/>
      <c r="BR25" s="1260"/>
      <c r="BS25" s="1261"/>
      <c r="BT25" s="1266"/>
      <c r="BU25" s="1267"/>
      <c r="BV25" s="1267"/>
      <c r="BW25" s="1268"/>
      <c r="BX25" s="427" t="str">
        <f>+IF(入力シート!AA31="","",IF(MID(TEXT(入力シート!AA31,"00#"),1,1)="","",MID(TEXT(入力シート!AA31,"00#"),1,1)))</f>
        <v/>
      </c>
      <c r="BY25" s="428" t="str">
        <f>+IF(入力シート!AA31="","",IF(MID(TEXT(入力シート!AA31,"00#"),2,1)="","",MID(TEXT(入力シート!AA31,"00#"),2,1)))</f>
        <v/>
      </c>
      <c r="BZ25" s="429" t="str">
        <f>+IF(入力シート!AA31="","",IF(MID(TEXT(入力シート!AA31,"00#"),3,1)="","",MID(TEXT(入力シート!AA31,"00#"),3,1)))</f>
        <v/>
      </c>
      <c r="CA25" s="430" t="s">
        <v>34</v>
      </c>
      <c r="CB25" s="431" t="str">
        <f>+IF(入力シート!AD31="","",IF(MID(TEXT(入力シート!AD31,"000#"),1,1)="","",MID(TEXT(入力シート!AD31,"000#"),1,1)))</f>
        <v/>
      </c>
      <c r="CC25" s="432" t="str">
        <f>+IF(入力シート!AD31="","",IF(MID(TEXT(入力シート!AD31,"000#"),2,1)="","",MID(TEXT(入力シート!AD31,"000#"),2,1)))</f>
        <v/>
      </c>
      <c r="CD25" s="432" t="str">
        <f>+IF(入力シート!AD31="","",IF(MID(TEXT(入力シート!AD31,"000#"),3,1)="","",MID(TEXT(入力シート!AD31,"000#"),3,1)))</f>
        <v/>
      </c>
      <c r="CE25" s="433" t="str">
        <f>+IF(入力シート!AD31="","",IF(MID(TEXT(入力シート!AD31,"000#"),4,1)="","",MID(TEXT(入力シート!AD31,"000#"),4,1)))</f>
        <v/>
      </c>
      <c r="CF25" s="431" t="str">
        <f>+IF(入力シート!$AZ31="","",MID(入力シート!$AZ31,入力シート!BJ$16,1))</f>
        <v>-</v>
      </c>
      <c r="CG25" s="439" t="str">
        <f>+IF(入力シート!$AZ31="","",MID(入力シート!$AZ31,入力シート!BK$16,1))</f>
        <v>-</v>
      </c>
      <c r="CH25" s="439" t="str">
        <f>+IF(入力シート!$AZ31="","",MID(入力シート!$AZ31,入力シート!BL$16,1))</f>
        <v/>
      </c>
      <c r="CI25" s="439" t="str">
        <f>+IF(入力シート!$AZ31="","",MID(入力シート!$AZ31,入力シート!BM$16,1))</f>
        <v/>
      </c>
      <c r="CJ25" s="439" t="str">
        <f>+IF(入力シート!$AZ31="","",MID(入力シート!$AZ31,入力シート!BN$16,1))</f>
        <v/>
      </c>
      <c r="CK25" s="439" t="str">
        <f>+IF(入力シート!$AZ31="","",MID(入力シート!$AZ31,入力シート!BO$16,1))</f>
        <v/>
      </c>
      <c r="CL25" s="439" t="str">
        <f>+IF(入力シート!$AZ31="","",MID(入力シート!$AZ31,入力シート!BP$16,1))</f>
        <v/>
      </c>
      <c r="CM25" s="432" t="str">
        <f>+IF(入力シート!$AZ31="","",MID(入力シート!$AZ31,入力シート!BQ$16,1))</f>
        <v/>
      </c>
      <c r="CN25" s="432" t="str">
        <f>+IF(入力シート!$AZ31="","",MID(入力シート!$AZ31,入力シート!BR$16,1))</f>
        <v/>
      </c>
      <c r="CO25" s="432" t="str">
        <f>+IF(入力シート!$AZ31="","",MID(入力シート!$AZ31,入力シート!BS$16,1))</f>
        <v/>
      </c>
      <c r="CP25" s="442" t="str">
        <f>+IF(入力シート!$AZ31="","",MID(入力シート!$AZ31,入力シート!BT$16,1))</f>
        <v/>
      </c>
      <c r="CQ25" s="433" t="str">
        <f>+IF(入力シート!$AZ31="","",MID(入力シート!$AZ31,入力シート!BU$16,1))</f>
        <v/>
      </c>
    </row>
    <row r="26" spans="1:95" s="411" customFormat="1" ht="23.25" customHeight="1">
      <c r="A26" s="26"/>
      <c r="B26" s="1276"/>
      <c r="C26" s="1277"/>
      <c r="D26" s="1277"/>
      <c r="E26" s="1277"/>
      <c r="F26" s="1277"/>
      <c r="G26" s="1277"/>
      <c r="H26" s="1277"/>
      <c r="I26" s="1277"/>
      <c r="J26" s="1277"/>
      <c r="K26" s="1277"/>
      <c r="L26" s="1277"/>
      <c r="M26" s="1277"/>
      <c r="N26" s="1277"/>
      <c r="O26" s="1277"/>
      <c r="P26" s="1277"/>
      <c r="Q26" s="1277"/>
      <c r="R26" s="1227" t="str">
        <f>+IF(入力シート!$L32="","",MID(入力シート!$L32,入力シート!BJ$20,1))</f>
        <v/>
      </c>
      <c r="S26" s="1228"/>
      <c r="T26" s="1228" t="str">
        <f>+IF(入力シート!$L32="","",MID(入力シート!$L32,入力シート!BL$20,1))</f>
        <v/>
      </c>
      <c r="U26" s="1228"/>
      <c r="V26" s="1228" t="str">
        <f>+IF(入力シート!$L32="","",MID(入力シート!$L32,入力シート!BN$20,1))</f>
        <v/>
      </c>
      <c r="W26" s="1228"/>
      <c r="X26" s="1228" t="str">
        <f>+IF(入力シート!$L32="","",MID(入力シート!$L32,入力シート!BP$20,1))</f>
        <v/>
      </c>
      <c r="Y26" s="1228"/>
      <c r="Z26" s="1228" t="str">
        <f>+IF(入力シート!$L32="","",MID(入力シート!$L32,入力シート!BR$20,1))</f>
        <v/>
      </c>
      <c r="AA26" s="1228"/>
      <c r="AB26" s="1228" t="str">
        <f>+IF(入力シート!$L32="","",MID(入力シート!$L32,入力シート!BT$20,1))</f>
        <v/>
      </c>
      <c r="AC26" s="1228"/>
      <c r="AD26" s="1228" t="str">
        <f>+IF(入力シート!$L32="","",MID(入力シート!$L32,入力シート!BV$20,1))</f>
        <v/>
      </c>
      <c r="AE26" s="1228"/>
      <c r="AF26" s="1228" t="str">
        <f>+IF(入力シート!$L32="","",MID(入力シート!$L32,入力シート!BX$20,1))</f>
        <v/>
      </c>
      <c r="AG26" s="1228"/>
      <c r="AH26" s="1228" t="str">
        <f>+IF(入力シート!$L32="","",MID(入力シート!$L32,入力シート!BZ$20,1))</f>
        <v/>
      </c>
      <c r="AI26" s="1228"/>
      <c r="AJ26" s="1228" t="str">
        <f>+IF(入力シート!$L32="","",MID(入力シート!$L32,入力シート!CB$20,1))</f>
        <v/>
      </c>
      <c r="AK26" s="1228"/>
      <c r="AL26" s="1228" t="str">
        <f>+IF(入力シート!$L32="","",MID(入力シート!$L32,入力シート!CD$20,1))</f>
        <v/>
      </c>
      <c r="AM26" s="1228"/>
      <c r="AN26" s="1228" t="str">
        <f>+IF(入力シート!$L32="","",MID(入力シート!$L32,入力シート!CF$20,1))</f>
        <v/>
      </c>
      <c r="AO26" s="1228"/>
      <c r="AP26" s="1228" t="str">
        <f>+IF(入力シート!$L32="","",MID(入力シート!$L32,入力シート!CH$20,1))</f>
        <v/>
      </c>
      <c r="AQ26" s="1228"/>
      <c r="AR26" s="1228" t="str">
        <f>+IF(入力シート!$L32="","",MID(入力シート!$L32,入力シート!CJ$20,1))</f>
        <v/>
      </c>
      <c r="AS26" s="1228"/>
      <c r="AT26" s="1228" t="str">
        <f>+IF(入力シート!$L32="","",MID(入力シート!$L32,入力シート!CL$20,1))</f>
        <v/>
      </c>
      <c r="AU26" s="1228"/>
      <c r="AV26" s="1228" t="str">
        <f>+IF(入力シート!$L32="","",MID(入力シート!$L32,入力シート!CN$20,1))</f>
        <v/>
      </c>
      <c r="AW26" s="1228"/>
      <c r="AX26" s="1228" t="str">
        <f>+IF(入力シート!$L32="","",MID(入力シート!$L32,入力シート!CP$20,1))</f>
        <v/>
      </c>
      <c r="AY26" s="1228"/>
      <c r="AZ26" s="1228" t="str">
        <f>+IF(入力シート!$L32="","",MID(入力シート!$L32,入力シート!CR$20,1))</f>
        <v/>
      </c>
      <c r="BA26" s="1228"/>
      <c r="BB26" s="1228" t="str">
        <f>+IF(入力シート!$L32="","",MID(入力シート!$L32,入力シート!CT$20,1))</f>
        <v/>
      </c>
      <c r="BC26" s="1228"/>
      <c r="BD26" s="1228" t="str">
        <f>+IF(入力シート!$L32="","",MID(入力シート!$L32,入力シート!CV$20,1))</f>
        <v/>
      </c>
      <c r="BE26" s="1228"/>
      <c r="BF26" s="1228" t="str">
        <f>+IF(入力シート!$L32="","",MID(入力シート!$L32,入力シート!CX$20,1))</f>
        <v/>
      </c>
      <c r="BG26" s="1228"/>
      <c r="BH26" s="1228" t="str">
        <f>+IF(入力シート!$L32="","",MID(入力シート!$L32,入力シート!CZ$20,1))</f>
        <v/>
      </c>
      <c r="BI26" s="1228"/>
      <c r="BJ26" s="1228" t="str">
        <f>+IF(入力シート!$L32="","",MID(入力シート!$L32,入力シート!DB$20,1))</f>
        <v/>
      </c>
      <c r="BK26" s="1228"/>
      <c r="BL26" s="1228" t="str">
        <f>+IF(入力シート!$L32="","",MID(入力シート!$L32,入力シート!DD$20,1))</f>
        <v/>
      </c>
      <c r="BM26" s="1228"/>
      <c r="BN26" s="1228" t="str">
        <f>+IF(入力シート!$L32="","",MID(入力シート!$L32,入力シート!DF$20,1))</f>
        <v/>
      </c>
      <c r="BO26" s="1228"/>
      <c r="BP26" s="1228" t="str">
        <f>+IF(入力シート!$L32="","",MID(入力シート!$L32,入力シート!DH$20,1))</f>
        <v/>
      </c>
      <c r="BQ26" s="1247"/>
      <c r="BR26" s="1262"/>
      <c r="BS26" s="1263"/>
      <c r="BT26" s="1269"/>
      <c r="BU26" s="1270"/>
      <c r="BV26" s="1270"/>
      <c r="BW26" s="1271"/>
      <c r="BX26" s="438" t="str">
        <f>+IF(入力シート!AA32="","",IF(MID(TEXT(入力シート!AA32,"00#"),1,1)="","",MID(TEXT(入力シート!AA32,"00#"),1,1)))</f>
        <v/>
      </c>
      <c r="BY26" s="439" t="str">
        <f>+IF(入力シート!AA32="","",IF(MID(TEXT(入力シート!AA32,"00#"),2,1)="","",MID(TEXT(入力シート!AA32,"00#"),2,1)))</f>
        <v/>
      </c>
      <c r="BZ26" s="440" t="str">
        <f>+IF(入力シート!AA32="","",IF(MID(TEXT(入力シート!AA32,"00#"),3,1)="","",MID(TEXT(入力シート!AA32,"00#"),3,1)))</f>
        <v/>
      </c>
      <c r="CA26" s="430" t="s">
        <v>34</v>
      </c>
      <c r="CB26" s="441" t="str">
        <f>+IF(入力シート!AD32="","",IF(MID(TEXT(入力シート!AD32,"000#"),1,1)="","",MID(TEXT(入力シート!AD32,"000#"),1,1)))</f>
        <v/>
      </c>
      <c r="CC26" s="432" t="str">
        <f>+IF(入力シート!AD32="","",IF(MID(TEXT(入力シート!AD32,"000#"),2,1)="","",MID(TEXT(入力シート!AD32,"000#"),2,1)))</f>
        <v/>
      </c>
      <c r="CD26" s="432" t="str">
        <f>+IF(入力シート!AD32="","",IF(MID(TEXT(入力シート!AD32,"000#"),3,1)="","",MID(TEXT(入力シート!AD32,"000#"),3,1)))</f>
        <v/>
      </c>
      <c r="CE26" s="433" t="str">
        <f>+IF(入力シート!AD32="","",IF(MID(TEXT(入力シート!AD32,"000#"),4,1)="","",MID(TEXT(入力シート!AD32,"000#"),4,1)))</f>
        <v/>
      </c>
      <c r="CF26" s="441" t="str">
        <f>+IF(入力シート!$AZ32="","",MID(入力シート!$AZ32,入力シート!BJ$16,1))</f>
        <v>-</v>
      </c>
      <c r="CG26" s="439" t="str">
        <f>+IF(入力シート!$AZ32="","",MID(入力シート!$AZ32,入力シート!BK$16,1))</f>
        <v>-</v>
      </c>
      <c r="CH26" s="439" t="str">
        <f>+IF(入力シート!$AZ32="","",MID(入力シート!$AZ32,入力シート!BL$16,1))</f>
        <v/>
      </c>
      <c r="CI26" s="439" t="str">
        <f>+IF(入力シート!$AZ32="","",MID(入力シート!$AZ32,入力シート!BM$16,1))</f>
        <v/>
      </c>
      <c r="CJ26" s="439" t="str">
        <f>+IF(入力シート!$AZ32="","",MID(入力シート!$AZ32,入力シート!BN$16,1))</f>
        <v/>
      </c>
      <c r="CK26" s="439" t="str">
        <f>+IF(入力シート!$AZ32="","",MID(入力シート!$AZ32,入力シート!BO$16,1))</f>
        <v/>
      </c>
      <c r="CL26" s="439" t="str">
        <f>+IF(入力シート!$AZ32="","",MID(入力シート!$AZ32,入力シート!BP$16,1))</f>
        <v/>
      </c>
      <c r="CM26" s="432" t="str">
        <f>+IF(入力シート!$AZ32="","",MID(入力シート!$AZ32,入力シート!BQ$16,1))</f>
        <v/>
      </c>
      <c r="CN26" s="432" t="str">
        <f>+IF(入力シート!$AZ32="","",MID(入力シート!$AZ32,入力シート!BR$16,1))</f>
        <v/>
      </c>
      <c r="CO26" s="432" t="str">
        <f>+IF(入力シート!$AZ32="","",MID(入力シート!$AZ32,入力シート!BS$16,1))</f>
        <v/>
      </c>
      <c r="CP26" s="442" t="str">
        <f>+IF(入力シート!$AZ32="","",MID(入力シート!$AZ32,入力シート!BT$16,1))</f>
        <v/>
      </c>
      <c r="CQ26" s="433" t="str">
        <f>+IF(入力シート!$AZ32="","",MID(入力シート!$AZ32,入力シート!BU$16,1))</f>
        <v/>
      </c>
    </row>
    <row r="27" spans="1:95" s="411" customFormat="1" ht="23.25" customHeight="1" thickBot="1">
      <c r="A27" s="26"/>
      <c r="B27" s="1250"/>
      <c r="C27" s="1251"/>
      <c r="D27" s="1251"/>
      <c r="E27" s="1251"/>
      <c r="F27" s="1251"/>
      <c r="G27" s="1251"/>
      <c r="H27" s="1251"/>
      <c r="I27" s="1251"/>
      <c r="J27" s="1251"/>
      <c r="K27" s="1251"/>
      <c r="L27" s="1251"/>
      <c r="M27" s="1251"/>
      <c r="N27" s="1251"/>
      <c r="O27" s="1251"/>
      <c r="P27" s="1251"/>
      <c r="Q27" s="1251"/>
      <c r="R27" s="1227" t="str">
        <f>+IF(入力シート!$L33="","",MID(入力シート!$L33,入力シート!BJ$20,1))</f>
        <v/>
      </c>
      <c r="S27" s="1228"/>
      <c r="T27" s="1228" t="str">
        <f>+IF(入力シート!$L33="","",MID(入力シート!$L33,入力シート!BL$20,1))</f>
        <v/>
      </c>
      <c r="U27" s="1228"/>
      <c r="V27" s="1228" t="str">
        <f>+IF(入力シート!$L33="","",MID(入力シート!$L33,入力シート!BN$20,1))</f>
        <v/>
      </c>
      <c r="W27" s="1228"/>
      <c r="X27" s="1228" t="str">
        <f>+IF(入力シート!$L33="","",MID(入力シート!$L33,入力シート!BP$20,1))</f>
        <v/>
      </c>
      <c r="Y27" s="1228"/>
      <c r="Z27" s="1228" t="str">
        <f>+IF(入力シート!$L33="","",MID(入力シート!$L33,入力シート!BR$20,1))</f>
        <v/>
      </c>
      <c r="AA27" s="1228"/>
      <c r="AB27" s="1228" t="str">
        <f>+IF(入力シート!$L33="","",MID(入力シート!$L33,入力シート!BT$20,1))</f>
        <v/>
      </c>
      <c r="AC27" s="1228"/>
      <c r="AD27" s="1228" t="str">
        <f>+IF(入力シート!$L33="","",MID(入力シート!$L33,入力シート!BV$20,1))</f>
        <v/>
      </c>
      <c r="AE27" s="1228"/>
      <c r="AF27" s="1228" t="str">
        <f>+IF(入力シート!$L33="","",MID(入力シート!$L33,入力シート!BX$20,1))</f>
        <v/>
      </c>
      <c r="AG27" s="1228"/>
      <c r="AH27" s="1228" t="str">
        <f>+IF(入力シート!$L33="","",MID(入力シート!$L33,入力シート!BZ$20,1))</f>
        <v/>
      </c>
      <c r="AI27" s="1228"/>
      <c r="AJ27" s="1228" t="str">
        <f>+IF(入力シート!$L33="","",MID(入力シート!$L33,入力シート!CB$20,1))</f>
        <v/>
      </c>
      <c r="AK27" s="1228"/>
      <c r="AL27" s="1228" t="str">
        <f>+IF(入力シート!$L33="","",MID(入力シート!$L33,入力シート!CD$20,1))</f>
        <v/>
      </c>
      <c r="AM27" s="1228"/>
      <c r="AN27" s="1228" t="str">
        <f>+IF(入力シート!$L33="","",MID(入力シート!$L33,入力シート!CF$20,1))</f>
        <v/>
      </c>
      <c r="AO27" s="1228"/>
      <c r="AP27" s="1228" t="str">
        <f>+IF(入力シート!$L33="","",MID(入力シート!$L33,入力シート!CH$20,1))</f>
        <v/>
      </c>
      <c r="AQ27" s="1228"/>
      <c r="AR27" s="1228" t="str">
        <f>+IF(入力シート!$L33="","",MID(入力シート!$L33,入力シート!CJ$20,1))</f>
        <v/>
      </c>
      <c r="AS27" s="1228"/>
      <c r="AT27" s="1228" t="str">
        <f>+IF(入力シート!$L33="","",MID(入力シート!$L33,入力シート!CL$20,1))</f>
        <v/>
      </c>
      <c r="AU27" s="1228"/>
      <c r="AV27" s="1228" t="str">
        <f>+IF(入力シート!$L33="","",MID(入力シート!$L33,入力シート!CN$20,1))</f>
        <v/>
      </c>
      <c r="AW27" s="1228"/>
      <c r="AX27" s="1228" t="str">
        <f>+IF(入力シート!$L33="","",MID(入力シート!$L33,入力シート!CP$20,1))</f>
        <v/>
      </c>
      <c r="AY27" s="1228"/>
      <c r="AZ27" s="1228" t="str">
        <f>+IF(入力シート!$L33="","",MID(入力シート!$L33,入力シート!CR$20,1))</f>
        <v/>
      </c>
      <c r="BA27" s="1228"/>
      <c r="BB27" s="1228" t="str">
        <f>+IF(入力シート!$L33="","",MID(入力シート!$L33,入力シート!CT$20,1))</f>
        <v/>
      </c>
      <c r="BC27" s="1228"/>
      <c r="BD27" s="1228" t="str">
        <f>+IF(入力シート!$L33="","",MID(入力シート!$L33,入力シート!CV$20,1))</f>
        <v/>
      </c>
      <c r="BE27" s="1228"/>
      <c r="BF27" s="1228" t="str">
        <f>+IF(入力シート!$L33="","",MID(入力シート!$L33,入力シート!CX$20,1))</f>
        <v/>
      </c>
      <c r="BG27" s="1228"/>
      <c r="BH27" s="1228" t="str">
        <f>+IF(入力シート!$L33="","",MID(入力シート!$L33,入力シート!CZ$20,1))</f>
        <v/>
      </c>
      <c r="BI27" s="1228"/>
      <c r="BJ27" s="1228" t="str">
        <f>+IF(入力シート!$L33="","",MID(入力シート!$L33,入力シート!DB$20,1))</f>
        <v/>
      </c>
      <c r="BK27" s="1228"/>
      <c r="BL27" s="1228" t="str">
        <f>+IF(入力シート!$L33="","",MID(入力シート!$L33,入力シート!DD$20,1))</f>
        <v/>
      </c>
      <c r="BM27" s="1228"/>
      <c r="BN27" s="1228" t="str">
        <f>+IF(入力シート!$L33="","",MID(入力シート!$L33,入力シート!DF$20,1))</f>
        <v/>
      </c>
      <c r="BO27" s="1228"/>
      <c r="BP27" s="1228" t="str">
        <f>+IF(入力シート!$L33="","",MID(入力シート!$L33,入力シート!DH$20,1))</f>
        <v/>
      </c>
      <c r="BQ27" s="1247"/>
      <c r="BR27" s="1262"/>
      <c r="BS27" s="1263"/>
      <c r="BT27" s="1272"/>
      <c r="BU27" s="1273"/>
      <c r="BV27" s="1273"/>
      <c r="BW27" s="1274"/>
      <c r="BX27" s="438" t="str">
        <f>+IF(入力シート!AA33="","",IF(MID(TEXT(入力シート!AA33,"00#"),1,1)="","",MID(TEXT(入力シート!AA33,"00#"),1,1)))</f>
        <v/>
      </c>
      <c r="BY27" s="439" t="str">
        <f>+IF(入力シート!AA33="","",IF(MID(TEXT(入力シート!AA33,"00#"),2,1)="","",MID(TEXT(入力シート!AA33,"00#"),2,1)))</f>
        <v/>
      </c>
      <c r="BZ27" s="440" t="str">
        <f>+IF(入力シート!AA33="","",IF(MID(TEXT(入力シート!AA33,"00#"),3,1)="","",MID(TEXT(入力シート!AA33,"00#"),3,1)))</f>
        <v/>
      </c>
      <c r="CA27" s="430" t="s">
        <v>34</v>
      </c>
      <c r="CB27" s="441" t="str">
        <f>+IF(入力シート!AD33="","",IF(MID(TEXT(入力シート!AD33,"000#"),1,1)="","",MID(TEXT(入力シート!AD33,"000#"),1,1)))</f>
        <v/>
      </c>
      <c r="CC27" s="432" t="str">
        <f>+IF(入力シート!AD33="","",IF(MID(TEXT(入力シート!AD33,"000#"),2,1)="","",MID(TEXT(入力シート!AD33,"000#"),2,1)))</f>
        <v/>
      </c>
      <c r="CD27" s="432" t="str">
        <f>+IF(入力シート!AD33="","",IF(MID(TEXT(入力シート!AD33,"000#"),3,1)="","",MID(TEXT(入力シート!AD33,"000#"),3,1)))</f>
        <v/>
      </c>
      <c r="CE27" s="433" t="str">
        <f>+IF(入力シート!AD33="","",IF(MID(TEXT(入力シート!AD33,"000#"),4,1)="","",MID(TEXT(入力シート!AD33,"000#"),4,1)))</f>
        <v/>
      </c>
      <c r="CF27" s="441" t="str">
        <f>+IF(入力シート!$AZ33="","",MID(入力シート!$AZ33,入力シート!BJ$16,1))</f>
        <v>-</v>
      </c>
      <c r="CG27" s="439" t="str">
        <f>+IF(入力シート!$AZ33="","",MID(入力シート!$AZ33,入力シート!BK$16,1))</f>
        <v>-</v>
      </c>
      <c r="CH27" s="439" t="str">
        <f>+IF(入力シート!$AZ33="","",MID(入力シート!$AZ33,入力シート!BL$16,1))</f>
        <v/>
      </c>
      <c r="CI27" s="439" t="str">
        <f>+IF(入力シート!$AZ33="","",MID(入力シート!$AZ33,入力シート!BM$16,1))</f>
        <v/>
      </c>
      <c r="CJ27" s="439" t="str">
        <f>+IF(入力シート!$AZ33="","",MID(入力シート!$AZ33,入力シート!BN$16,1))</f>
        <v/>
      </c>
      <c r="CK27" s="439" t="str">
        <f>+IF(入力シート!$AZ33="","",MID(入力シート!$AZ33,入力シート!BO$16,1))</f>
        <v/>
      </c>
      <c r="CL27" s="439" t="str">
        <f>+IF(入力シート!$AZ33="","",MID(入力シート!$AZ33,入力シート!BP$16,1))</f>
        <v/>
      </c>
      <c r="CM27" s="432" t="str">
        <f>+IF(入力シート!$AZ33="","",MID(入力シート!$AZ33,入力シート!BQ$16,1))</f>
        <v/>
      </c>
      <c r="CN27" s="432" t="str">
        <f>+IF(入力シート!$AZ33="","",MID(入力シート!$AZ33,入力シート!BR$16,1))</f>
        <v/>
      </c>
      <c r="CO27" s="432" t="str">
        <f>+IF(入力シート!$AZ33="","",MID(入力シート!$AZ33,入力シート!BS$16,1))</f>
        <v/>
      </c>
      <c r="CP27" s="442" t="str">
        <f>+IF(入力シート!$AZ33="","",MID(入力シート!$AZ33,入力シート!BT$16,1))</f>
        <v/>
      </c>
      <c r="CQ27" s="433" t="str">
        <f>+IF(入力シート!$AZ33="","",MID(入力シート!$AZ33,入力シート!BU$16,1))</f>
        <v/>
      </c>
    </row>
    <row r="28" spans="1:95" s="411" customFormat="1" ht="23.25" customHeight="1" thickTop="1" thickBot="1">
      <c r="A28" s="26"/>
      <c r="B28" s="1248" t="s">
        <v>48</v>
      </c>
      <c r="C28" s="1249"/>
      <c r="D28" s="1249"/>
      <c r="E28" s="1249"/>
      <c r="F28" s="1249"/>
      <c r="G28" s="1249"/>
      <c r="H28" s="1249"/>
      <c r="I28" s="1249"/>
      <c r="J28" s="1249"/>
      <c r="K28" s="1249"/>
      <c r="L28" s="1249"/>
      <c r="M28" s="1249"/>
      <c r="N28" s="1249"/>
      <c r="O28" s="1249"/>
      <c r="P28" s="1249"/>
      <c r="Q28" s="1249"/>
      <c r="R28" s="1227" t="str">
        <f>+IF(入力シート!$L34="","",MID(入力シート!$L34,入力シート!BJ$20,1))</f>
        <v/>
      </c>
      <c r="S28" s="1228"/>
      <c r="T28" s="1228" t="str">
        <f>+IF(入力シート!$L34="","",MID(入力シート!$L34,入力シート!BL$20,1))</f>
        <v/>
      </c>
      <c r="U28" s="1228"/>
      <c r="V28" s="1228" t="str">
        <f>+IF(入力シート!$L34="","",MID(入力シート!$L34,入力シート!BN$20,1))</f>
        <v/>
      </c>
      <c r="W28" s="1228"/>
      <c r="X28" s="1228" t="str">
        <f>+IF(入力シート!$L34="","",MID(入力シート!$L34,入力シート!BP$20,1))</f>
        <v/>
      </c>
      <c r="Y28" s="1228"/>
      <c r="Z28" s="1228" t="str">
        <f>+IF(入力シート!$L34="","",MID(入力シート!$L34,入力シート!BR$20,1))</f>
        <v/>
      </c>
      <c r="AA28" s="1228"/>
      <c r="AB28" s="1228" t="str">
        <f>+IF(入力シート!$L34="","",MID(入力シート!$L34,入力シート!BT$20,1))</f>
        <v/>
      </c>
      <c r="AC28" s="1228"/>
      <c r="AD28" s="1228" t="str">
        <f>+IF(入力シート!$L34="","",MID(入力シート!$L34,入力シート!BV$20,1))</f>
        <v/>
      </c>
      <c r="AE28" s="1228"/>
      <c r="AF28" s="1228" t="str">
        <f>+IF(入力シート!$L34="","",MID(入力シート!$L34,入力シート!BX$20,1))</f>
        <v/>
      </c>
      <c r="AG28" s="1228"/>
      <c r="AH28" s="1228" t="str">
        <f>+IF(入力シート!$L34="","",MID(入力シート!$L34,入力シート!BZ$20,1))</f>
        <v/>
      </c>
      <c r="AI28" s="1228"/>
      <c r="AJ28" s="1228" t="str">
        <f>+IF(入力シート!$L34="","",MID(入力シート!$L34,入力シート!CB$20,1))</f>
        <v/>
      </c>
      <c r="AK28" s="1228"/>
      <c r="AL28" s="1228" t="str">
        <f>+IF(入力シート!$L34="","",MID(入力シート!$L34,入力シート!CD$20,1))</f>
        <v/>
      </c>
      <c r="AM28" s="1228"/>
      <c r="AN28" s="1228" t="str">
        <f>+IF(入力シート!$L34="","",MID(入力シート!$L34,入力シート!CF$20,1))</f>
        <v/>
      </c>
      <c r="AO28" s="1228"/>
      <c r="AP28" s="1228" t="str">
        <f>+IF(入力シート!$L34="","",MID(入力シート!$L34,入力シート!CH$20,1))</f>
        <v/>
      </c>
      <c r="AQ28" s="1228"/>
      <c r="AR28" s="1228" t="str">
        <f>+IF(入力シート!$L34="","",MID(入力シート!$L34,入力シート!CJ$20,1))</f>
        <v/>
      </c>
      <c r="AS28" s="1228"/>
      <c r="AT28" s="1228" t="str">
        <f>+IF(入力シート!$L34="","",MID(入力シート!$L34,入力シート!CL$20,1))</f>
        <v/>
      </c>
      <c r="AU28" s="1228"/>
      <c r="AV28" s="1228" t="str">
        <f>+IF(入力シート!$L34="","",MID(入力シート!$L34,入力シート!CN$20,1))</f>
        <v/>
      </c>
      <c r="AW28" s="1228"/>
      <c r="AX28" s="1228" t="str">
        <f>+IF(入力シート!$L34="","",MID(入力シート!$L34,入力シート!CP$20,1))</f>
        <v/>
      </c>
      <c r="AY28" s="1228"/>
      <c r="AZ28" s="1228" t="str">
        <f>+IF(入力シート!$L34="","",MID(入力シート!$L34,入力シート!CR$20,1))</f>
        <v/>
      </c>
      <c r="BA28" s="1228"/>
      <c r="BB28" s="1228" t="str">
        <f>+IF(入力シート!$L34="","",MID(入力シート!$L34,入力シート!CT$20,1))</f>
        <v/>
      </c>
      <c r="BC28" s="1228"/>
      <c r="BD28" s="1228" t="str">
        <f>+IF(入力シート!$L34="","",MID(入力シート!$L34,入力シート!CV$20,1))</f>
        <v/>
      </c>
      <c r="BE28" s="1228"/>
      <c r="BF28" s="1228" t="str">
        <f>+IF(入力シート!$L34="","",MID(入力シート!$L34,入力シート!CX$20,1))</f>
        <v/>
      </c>
      <c r="BG28" s="1228"/>
      <c r="BH28" s="1228" t="str">
        <f>+IF(入力シート!$L34="","",MID(入力シート!$L34,入力シート!CZ$20,1))</f>
        <v/>
      </c>
      <c r="BI28" s="1228"/>
      <c r="BJ28" s="1228" t="str">
        <f>+IF(入力シート!$L34="","",MID(入力シート!$L34,入力シート!DB$20,1))</f>
        <v/>
      </c>
      <c r="BK28" s="1228"/>
      <c r="BL28" s="1228" t="str">
        <f>+IF(入力シート!$L34="","",MID(入力シート!$L34,入力シート!DD$20,1))</f>
        <v/>
      </c>
      <c r="BM28" s="1228"/>
      <c r="BN28" s="1228" t="str">
        <f>+IF(入力シート!$L34="","",MID(入力シート!$L34,入力シート!DF$20,1))</f>
        <v/>
      </c>
      <c r="BO28" s="1228"/>
      <c r="BP28" s="1228" t="str">
        <f>+IF(入力シート!$L34="","",MID(入力シート!$L34,入力シート!DH$20,1))</f>
        <v/>
      </c>
      <c r="BQ28" s="1247"/>
      <c r="BR28" s="1262"/>
      <c r="BS28" s="1263"/>
      <c r="BT28" s="1255" t="s">
        <v>49</v>
      </c>
      <c r="BU28" s="1256"/>
      <c r="BV28" s="1256"/>
      <c r="BW28" s="1257"/>
      <c r="BX28" s="438" t="str">
        <f>+IF(入力シート!AA34="","",IF(MID(TEXT(入力シート!AA34,"00#"),1,1)="","",MID(TEXT(入力シート!AA34,"00#"),1,1)))</f>
        <v/>
      </c>
      <c r="BY28" s="439" t="str">
        <f>+IF(入力シート!AA34="","",IF(MID(TEXT(入力シート!AA34,"00#"),2,1)="","",MID(TEXT(入力シート!AA34,"00#"),2,1)))</f>
        <v/>
      </c>
      <c r="BZ28" s="440" t="str">
        <f>+IF(入力シート!AA34="","",IF(MID(TEXT(入力シート!AA34,"00#"),3,1)="","",MID(TEXT(入力シート!AA34,"00#"),3,1)))</f>
        <v/>
      </c>
      <c r="CA28" s="430" t="s">
        <v>34</v>
      </c>
      <c r="CB28" s="441" t="str">
        <f>+IF(入力シート!AD34="","",IF(MID(TEXT(入力シート!AD34,"000#"),1,1)="","",MID(TEXT(入力シート!AD34,"000#"),1,1)))</f>
        <v/>
      </c>
      <c r="CC28" s="432" t="str">
        <f>+IF(入力シート!AD34="","",IF(MID(TEXT(入力シート!AD34,"000#"),2,1)="","",MID(TEXT(入力シート!AD34,"000#"),2,1)))</f>
        <v/>
      </c>
      <c r="CD28" s="432" t="str">
        <f>+IF(入力シート!AD34="","",IF(MID(TEXT(入力シート!AD34,"000#"),3,1)="","",MID(TEXT(入力シート!AD34,"000#"),3,1)))</f>
        <v/>
      </c>
      <c r="CE28" s="433" t="str">
        <f>+IF(入力シート!AD34="","",IF(MID(TEXT(入力シート!AD34,"000#"),4,1)="","",MID(TEXT(入力シート!AD34,"000#"),4,1)))</f>
        <v/>
      </c>
      <c r="CF28" s="441" t="str">
        <f>+IF(入力シート!$AZ34="","",MID(入力シート!$AZ34,入力シート!BJ$16,1))</f>
        <v>-</v>
      </c>
      <c r="CG28" s="439" t="str">
        <f>+IF(入力シート!$AZ34="","",MID(入力シート!$AZ34,入力シート!BK$16,1))</f>
        <v>-</v>
      </c>
      <c r="CH28" s="439" t="str">
        <f>+IF(入力シート!$AZ34="","",MID(入力シート!$AZ34,入力シート!BL$16,1))</f>
        <v/>
      </c>
      <c r="CI28" s="439" t="str">
        <f>+IF(入力シート!$AZ34="","",MID(入力シート!$AZ34,入力シート!BM$16,1))</f>
        <v/>
      </c>
      <c r="CJ28" s="439" t="str">
        <f>+IF(入力シート!$AZ34="","",MID(入力シート!$AZ34,入力シート!BN$16,1))</f>
        <v/>
      </c>
      <c r="CK28" s="439" t="str">
        <f>+IF(入力シート!$AZ34="","",MID(入力シート!$AZ34,入力シート!BO$16,1))</f>
        <v/>
      </c>
      <c r="CL28" s="439" t="str">
        <f>+IF(入力シート!$AZ34="","",MID(入力シート!$AZ34,入力シート!BP$16,1))</f>
        <v/>
      </c>
      <c r="CM28" s="432" t="str">
        <f>+IF(入力シート!$AZ34="","",MID(入力シート!$AZ34,入力シート!BQ$16,1))</f>
        <v/>
      </c>
      <c r="CN28" s="432" t="str">
        <f>+IF(入力シート!$AZ34="","",MID(入力シート!$AZ34,入力シート!BR$16,1))</f>
        <v/>
      </c>
      <c r="CO28" s="432" t="str">
        <f>+IF(入力シート!$AZ34="","",MID(入力シート!$AZ34,入力シート!BS$16,1))</f>
        <v/>
      </c>
      <c r="CP28" s="442" t="str">
        <f>+IF(入力シート!$AZ34="","",MID(入力シート!$AZ34,入力シート!BT$16,1))</f>
        <v/>
      </c>
      <c r="CQ28" s="433" t="str">
        <f>+IF(入力シート!$AZ34="","",MID(入力シート!$AZ34,入力シート!BU$16,1))</f>
        <v/>
      </c>
    </row>
    <row r="29" spans="1:95" s="411" customFormat="1" ht="23.25" customHeight="1" thickBot="1">
      <c r="A29" s="39"/>
      <c r="B29" s="1250"/>
      <c r="C29" s="1251"/>
      <c r="D29" s="1251"/>
      <c r="E29" s="1251"/>
      <c r="F29" s="1251"/>
      <c r="G29" s="1251"/>
      <c r="H29" s="1251"/>
      <c r="I29" s="1251"/>
      <c r="J29" s="1251"/>
      <c r="K29" s="1251"/>
      <c r="L29" s="1251"/>
      <c r="M29" s="1251"/>
      <c r="N29" s="1251"/>
      <c r="O29" s="1251"/>
      <c r="P29" s="1251"/>
      <c r="Q29" s="1251"/>
      <c r="R29" s="1227" t="str">
        <f>+IF(入力シート!$L35="","",MID(入力シート!$L35,入力シート!BJ$20,1))</f>
        <v/>
      </c>
      <c r="S29" s="1228"/>
      <c r="T29" s="1228" t="str">
        <f>+IF(入力シート!$L35="","",MID(入力シート!$L35,入力シート!BL$20,1))</f>
        <v/>
      </c>
      <c r="U29" s="1228"/>
      <c r="V29" s="1228" t="str">
        <f>+IF(入力シート!$L35="","",MID(入力シート!$L35,入力シート!BN$20,1))</f>
        <v/>
      </c>
      <c r="W29" s="1228"/>
      <c r="X29" s="1228" t="str">
        <f>+IF(入力シート!$L35="","",MID(入力シート!$L35,入力シート!BP$20,1))</f>
        <v/>
      </c>
      <c r="Y29" s="1228"/>
      <c r="Z29" s="1228" t="str">
        <f>+IF(入力シート!$L35="","",MID(入力シート!$L35,入力シート!BR$20,1))</f>
        <v/>
      </c>
      <c r="AA29" s="1228"/>
      <c r="AB29" s="1228" t="str">
        <f>+IF(入力シート!$L35="","",MID(入力シート!$L35,入力シート!BT$20,1))</f>
        <v/>
      </c>
      <c r="AC29" s="1228"/>
      <c r="AD29" s="1228" t="str">
        <f>+IF(入力シート!$L35="","",MID(入力シート!$L35,入力シート!BV$20,1))</f>
        <v/>
      </c>
      <c r="AE29" s="1228"/>
      <c r="AF29" s="1228" t="str">
        <f>+IF(入力シート!$L35="","",MID(入力シート!$L35,入力シート!BX$20,1))</f>
        <v/>
      </c>
      <c r="AG29" s="1228"/>
      <c r="AH29" s="1228" t="str">
        <f>+IF(入力シート!$L35="","",MID(入力シート!$L35,入力シート!BZ$20,1))</f>
        <v/>
      </c>
      <c r="AI29" s="1228"/>
      <c r="AJ29" s="1228" t="str">
        <f>+IF(入力シート!$L35="","",MID(入力シート!$L35,入力シート!CB$20,1))</f>
        <v/>
      </c>
      <c r="AK29" s="1228"/>
      <c r="AL29" s="1228" t="str">
        <f>+IF(入力シート!$L35="","",MID(入力シート!$L35,入力シート!CD$20,1))</f>
        <v/>
      </c>
      <c r="AM29" s="1228"/>
      <c r="AN29" s="1228" t="str">
        <f>+IF(入力シート!$L35="","",MID(入力シート!$L35,入力シート!CF$20,1))</f>
        <v/>
      </c>
      <c r="AO29" s="1228"/>
      <c r="AP29" s="1228" t="str">
        <f>+IF(入力シート!$L35="","",MID(入力シート!$L35,入力シート!CH$20,1))</f>
        <v/>
      </c>
      <c r="AQ29" s="1228"/>
      <c r="AR29" s="1228" t="str">
        <f>+IF(入力シート!$L35="","",MID(入力シート!$L35,入力シート!CJ$20,1))</f>
        <v/>
      </c>
      <c r="AS29" s="1228"/>
      <c r="AT29" s="1228" t="str">
        <f>+IF(入力シート!$L35="","",MID(入力シート!$L35,入力シート!CL$20,1))</f>
        <v/>
      </c>
      <c r="AU29" s="1228"/>
      <c r="AV29" s="1228" t="str">
        <f>+IF(入力シート!$L35="","",MID(入力シート!$L35,入力シート!CN$20,1))</f>
        <v/>
      </c>
      <c r="AW29" s="1228"/>
      <c r="AX29" s="1228" t="str">
        <f>+IF(入力シート!$L35="","",MID(入力シート!$L35,入力シート!CP$20,1))</f>
        <v/>
      </c>
      <c r="AY29" s="1228"/>
      <c r="AZ29" s="1228" t="str">
        <f>+IF(入力シート!$L35="","",MID(入力シート!$L35,入力シート!CR$20,1))</f>
        <v/>
      </c>
      <c r="BA29" s="1228"/>
      <c r="BB29" s="1228" t="str">
        <f>+IF(入力シート!$L35="","",MID(入力シート!$L35,入力シート!CT$20,1))</f>
        <v/>
      </c>
      <c r="BC29" s="1228"/>
      <c r="BD29" s="1228" t="str">
        <f>+IF(入力シート!$L35="","",MID(入力シート!$L35,入力シート!CV$20,1))</f>
        <v/>
      </c>
      <c r="BE29" s="1228"/>
      <c r="BF29" s="1228" t="str">
        <f>+IF(入力シート!$L35="","",MID(入力シート!$L35,入力シート!CX$20,1))</f>
        <v/>
      </c>
      <c r="BG29" s="1228"/>
      <c r="BH29" s="1228" t="str">
        <f>+IF(入力シート!$L35="","",MID(入力シート!$L35,入力シート!CZ$20,1))</f>
        <v/>
      </c>
      <c r="BI29" s="1228"/>
      <c r="BJ29" s="1228" t="str">
        <f>+IF(入力シート!$L35="","",MID(入力シート!$L35,入力シート!DB$20,1))</f>
        <v/>
      </c>
      <c r="BK29" s="1228"/>
      <c r="BL29" s="1228" t="str">
        <f>+IF(入力シート!$L35="","",MID(入力シート!$L35,入力シート!DD$20,1))</f>
        <v/>
      </c>
      <c r="BM29" s="1228"/>
      <c r="BN29" s="1228" t="str">
        <f>+IF(入力シート!$L35="","",MID(入力シート!$L35,入力シート!DF$20,1))</f>
        <v/>
      </c>
      <c r="BO29" s="1228"/>
      <c r="BP29" s="1228" t="str">
        <f>+IF(入力シート!$L35="","",MID(入力シート!$L35,入力シート!DH$20,1))</f>
        <v/>
      </c>
      <c r="BQ29" s="1247"/>
      <c r="BR29" s="1264"/>
      <c r="BS29" s="1265"/>
      <c r="BT29" s="443" t="str">
        <f>+IF(MID(TEXT(入力シート!Y29,"000#"),1,1)="0","",MID(TEXT(入力シート!Y29,"000#"),1,1))</f>
        <v/>
      </c>
      <c r="BU29" s="444" t="str">
        <f>+IF(AND(BT29="",MID(TEXT(入力シート!Y29,"000#"),2,1)="0"),"",MID(TEXT(入力シート!Y29,"000#"),2,1))</f>
        <v/>
      </c>
      <c r="BV29" s="444" t="str">
        <f>+IF(AND(BU29="",MID(TEXT(入力シート!Y29,"000#"),3,1)="0"),"",MID(TEXT(入力シート!Y29,"000#"),3,1))</f>
        <v/>
      </c>
      <c r="BW29" s="445" t="str">
        <f>+IF(AND(BV29="",MID(TEXT(入力シート!Y29,"0000"),4,1)="0",入力シート!Y29&lt;&gt;""),"0",MID(TEXT(入力シート!Y29,"000#"),4,1))</f>
        <v>0</v>
      </c>
      <c r="BX29" s="446" t="str">
        <f>+IF(入力シート!AA35="","",IF(MID(TEXT(入力シート!AA35,"00#"),1,1)="","",MID(TEXT(入力シート!AA35,"00#"),1,1)))</f>
        <v/>
      </c>
      <c r="BY29" s="439" t="str">
        <f>+IF(入力シート!AA35="","",IF(MID(TEXT(入力シート!AA35,"00#"),2,1)="","",MID(TEXT(入力シート!AA35,"00#"),2,1)))</f>
        <v/>
      </c>
      <c r="BZ29" s="440" t="str">
        <f>+IF(入力シート!AA35="","",IF(MID(TEXT(入力シート!AA35,"00#"),3,1)="","",MID(TEXT(入力シート!AA35,"00#"),3,1)))</f>
        <v/>
      </c>
      <c r="CA29" s="430" t="s">
        <v>34</v>
      </c>
      <c r="CB29" s="441" t="str">
        <f>+IF(入力シート!AD35="","",IF(MID(TEXT(入力シート!AD35,"000#"),1,1)="","",MID(TEXT(入力シート!AD35,"000#"),1,1)))</f>
        <v/>
      </c>
      <c r="CC29" s="432" t="str">
        <f>+IF(入力シート!AD35="","",IF(MID(TEXT(入力シート!AD35,"000#"),2,1)="","",MID(TEXT(入力シート!AD35,"000#"),2,1)))</f>
        <v/>
      </c>
      <c r="CD29" s="432" t="str">
        <f>+IF(入力シート!AD35="","",IF(MID(TEXT(入力シート!AD35,"000#"),3,1)="","",MID(TEXT(入力シート!AD35,"000#"),3,1)))</f>
        <v/>
      </c>
      <c r="CE29" s="433" t="str">
        <f>+IF(入力シート!AD35="","",IF(MID(TEXT(入力シート!AD35,"000#"),4,1)="","",MID(TEXT(入力シート!AD35,"000#"),4,1)))</f>
        <v/>
      </c>
      <c r="CF29" s="441" t="str">
        <f>+IF(入力シート!$AZ35="","",MID(入力シート!$AZ35,入力シート!BJ$16,1))</f>
        <v>-</v>
      </c>
      <c r="CG29" s="439" t="str">
        <f>+IF(入力シート!$AZ35="","",MID(入力シート!$AZ35,入力シート!BK$16,1))</f>
        <v>-</v>
      </c>
      <c r="CH29" s="439" t="str">
        <f>+IF(入力シート!$AZ35="","",MID(入力シート!$AZ35,入力シート!BL$16,1))</f>
        <v/>
      </c>
      <c r="CI29" s="439" t="str">
        <f>+IF(入力シート!$AZ35="","",MID(入力シート!$AZ35,入力シート!BM$16,1))</f>
        <v/>
      </c>
      <c r="CJ29" s="439" t="str">
        <f>+IF(入力シート!$AZ35="","",MID(入力シート!$AZ35,入力シート!BN$16,1))</f>
        <v/>
      </c>
      <c r="CK29" s="439" t="str">
        <f>+IF(入力シート!$AZ35="","",MID(入力シート!$AZ35,入力シート!BO$16,1))</f>
        <v/>
      </c>
      <c r="CL29" s="439" t="str">
        <f>+IF(入力シート!$AZ35="","",MID(入力シート!$AZ35,入力シート!BP$16,1))</f>
        <v/>
      </c>
      <c r="CM29" s="432" t="str">
        <f>+IF(入力シート!$AZ35="","",MID(入力シート!$AZ35,入力シート!BQ$16,1))</f>
        <v/>
      </c>
      <c r="CN29" s="432" t="str">
        <f>+IF(入力シート!$AZ35="","",MID(入力シート!$AZ35,入力シート!BR$16,1))</f>
        <v/>
      </c>
      <c r="CO29" s="432" t="str">
        <f>+IF(入力シート!$AZ35="","",MID(入力シート!$AZ35,入力シート!BS$16,1))</f>
        <v/>
      </c>
      <c r="CP29" s="442" t="str">
        <f>+IF(入力シート!$AZ35="","",MID(入力シート!$AZ35,入力シート!BT$16,1))</f>
        <v/>
      </c>
      <c r="CQ29" s="433" t="str">
        <f>+IF(入力シート!$AZ35="","",MID(入力シート!$AZ35,入力シート!BU$16,1))</f>
        <v/>
      </c>
    </row>
    <row r="30" spans="1:95" s="411" customFormat="1" ht="23.25" customHeight="1">
      <c r="BQ30" s="447"/>
      <c r="BR30" s="447"/>
      <c r="BS30" s="447"/>
      <c r="BT30" s="447"/>
      <c r="BU30" s="447"/>
      <c r="BV30" s="447"/>
      <c r="BW30" s="447"/>
      <c r="BX30" s="447"/>
      <c r="BY30" s="447"/>
      <c r="BZ30" s="447"/>
      <c r="CA30" s="447"/>
      <c r="CB30" s="447"/>
    </row>
    <row r="31" spans="1:95" s="411" customFormat="1" ht="23.25" customHeight="1" thickBot="1">
      <c r="A31" s="983" t="s">
        <v>50</v>
      </c>
      <c r="B31" s="984"/>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4"/>
      <c r="AY31" s="984"/>
      <c r="AZ31" s="984"/>
      <c r="BA31" s="984"/>
      <c r="BB31" s="984"/>
      <c r="BC31" s="984"/>
      <c r="BD31" s="984"/>
      <c r="BE31" s="984"/>
      <c r="BF31" s="984"/>
      <c r="BG31" s="985"/>
      <c r="BI31" s="983" t="s">
        <v>51</v>
      </c>
      <c r="BJ31" s="984"/>
      <c r="BK31" s="984"/>
      <c r="BL31" s="984"/>
      <c r="BM31" s="984"/>
      <c r="BN31" s="984"/>
      <c r="BO31" s="984"/>
      <c r="BP31" s="984"/>
      <c r="BQ31" s="984"/>
      <c r="BR31" s="985"/>
      <c r="BT31" s="983" t="s">
        <v>52</v>
      </c>
      <c r="BU31" s="984"/>
      <c r="BV31" s="984"/>
      <c r="BW31" s="984"/>
      <c r="BX31" s="984"/>
      <c r="BY31" s="984"/>
      <c r="BZ31" s="984"/>
      <c r="CA31" s="984"/>
      <c r="CB31" s="979"/>
      <c r="CC31" s="979"/>
      <c r="CD31" s="979"/>
      <c r="CE31" s="980"/>
      <c r="CG31" s="1252" t="s">
        <v>2508</v>
      </c>
      <c r="CH31" s="1253"/>
      <c r="CI31" s="1253"/>
      <c r="CJ31" s="1253"/>
      <c r="CK31" s="1253"/>
      <c r="CL31" s="1253"/>
      <c r="CM31" s="1253"/>
      <c r="CN31" s="1253"/>
      <c r="CO31" s="1253"/>
      <c r="CP31" s="1253"/>
      <c r="CQ31" s="1254"/>
    </row>
    <row r="32" spans="1:95" s="411" customFormat="1" ht="23.25" customHeight="1" thickBot="1">
      <c r="A32" s="41" t="s">
        <v>54</v>
      </c>
      <c r="B32" s="1243" t="s">
        <v>55</v>
      </c>
      <c r="C32" s="1244"/>
      <c r="D32" s="1243" t="s">
        <v>56</v>
      </c>
      <c r="E32" s="1244"/>
      <c r="F32" s="1243" t="s">
        <v>57</v>
      </c>
      <c r="G32" s="1244"/>
      <c r="H32" s="1243" t="s">
        <v>58</v>
      </c>
      <c r="I32" s="1244"/>
      <c r="J32" s="1243" t="s">
        <v>59</v>
      </c>
      <c r="K32" s="1244"/>
      <c r="L32" s="1243" t="s">
        <v>60</v>
      </c>
      <c r="M32" s="1244"/>
      <c r="N32" s="1243" t="s">
        <v>61</v>
      </c>
      <c r="O32" s="1244"/>
      <c r="P32" s="1243" t="s">
        <v>42</v>
      </c>
      <c r="Q32" s="1244"/>
      <c r="R32" s="1243" t="s">
        <v>62</v>
      </c>
      <c r="S32" s="1244"/>
      <c r="T32" s="1243" t="s">
        <v>63</v>
      </c>
      <c r="U32" s="1244"/>
      <c r="V32" s="1243" t="s">
        <v>64</v>
      </c>
      <c r="W32" s="1244"/>
      <c r="X32" s="1243" t="s">
        <v>65</v>
      </c>
      <c r="Y32" s="1244"/>
      <c r="Z32" s="1243" t="s">
        <v>66</v>
      </c>
      <c r="AA32" s="1244"/>
      <c r="AB32" s="1243" t="s">
        <v>67</v>
      </c>
      <c r="AC32" s="1244"/>
      <c r="AD32" s="1243" t="s">
        <v>68</v>
      </c>
      <c r="AE32" s="1244"/>
      <c r="AF32" s="1243" t="s">
        <v>69</v>
      </c>
      <c r="AG32" s="1244"/>
      <c r="AH32" s="1243" t="s">
        <v>70</v>
      </c>
      <c r="AI32" s="1244"/>
      <c r="AJ32" s="1243" t="s">
        <v>71</v>
      </c>
      <c r="AK32" s="1244"/>
      <c r="AL32" s="1243" t="s">
        <v>72</v>
      </c>
      <c r="AM32" s="1244"/>
      <c r="AN32" s="1243" t="s">
        <v>73</v>
      </c>
      <c r="AO32" s="1244"/>
      <c r="AP32" s="1243" t="s">
        <v>74</v>
      </c>
      <c r="AQ32" s="1244"/>
      <c r="AR32" s="1243" t="s">
        <v>75</v>
      </c>
      <c r="AS32" s="1244"/>
      <c r="AT32" s="1243" t="s">
        <v>76</v>
      </c>
      <c r="AU32" s="1244"/>
      <c r="AV32" s="1243" t="s">
        <v>77</v>
      </c>
      <c r="AW32" s="1244"/>
      <c r="AX32" s="1243" t="s">
        <v>78</v>
      </c>
      <c r="AY32" s="1244"/>
      <c r="AZ32" s="1243" t="s">
        <v>79</v>
      </c>
      <c r="BA32" s="1244"/>
      <c r="BB32" s="1243" t="s">
        <v>80</v>
      </c>
      <c r="BC32" s="1244"/>
      <c r="BD32" s="1243" t="s">
        <v>81</v>
      </c>
      <c r="BE32" s="1244"/>
      <c r="BF32" s="1245" t="s">
        <v>82</v>
      </c>
      <c r="BG32" s="1246"/>
      <c r="BI32" s="1224" t="s">
        <v>83</v>
      </c>
      <c r="BJ32" s="1225"/>
      <c r="BK32" s="1225"/>
      <c r="BL32" s="1225"/>
      <c r="BM32" s="1225"/>
      <c r="BN32" s="1225"/>
      <c r="BO32" s="1225"/>
      <c r="BP32" s="1225"/>
      <c r="BQ32" s="1225"/>
      <c r="BR32" s="1226"/>
      <c r="BT32" s="1090" t="s">
        <v>84</v>
      </c>
      <c r="BU32" s="1091"/>
      <c r="BV32" s="1241" t="s">
        <v>85</v>
      </c>
      <c r="BW32" s="1242"/>
      <c r="BX32" s="1242"/>
      <c r="BY32" s="1242"/>
      <c r="BZ32" s="1242"/>
      <c r="CA32" s="1242"/>
      <c r="CB32" s="448" t="str">
        <f>BT29</f>
        <v/>
      </c>
      <c r="CC32" s="449" t="str">
        <f>BU29</f>
        <v/>
      </c>
      <c r="CD32" s="449" t="str">
        <f>BV29</f>
        <v/>
      </c>
      <c r="CE32" s="450" t="str">
        <f>BW29</f>
        <v>0</v>
      </c>
      <c r="CG32" s="1224" t="s">
        <v>2505</v>
      </c>
      <c r="CH32" s="1225"/>
      <c r="CI32" s="1225"/>
      <c r="CJ32" s="1225"/>
      <c r="CK32" s="1225"/>
      <c r="CL32" s="1225"/>
      <c r="CM32" s="1225"/>
      <c r="CN32" s="1225"/>
      <c r="CO32" s="1225"/>
      <c r="CP32" s="1226"/>
      <c r="CQ32" s="451" t="str">
        <f>+IF(入力シート!K45="○",1,"")</f>
        <v/>
      </c>
    </row>
    <row r="33" spans="1:95" s="411" customFormat="1" ht="23.25" customHeight="1" thickTop="1">
      <c r="A33" s="43" t="s">
        <v>87</v>
      </c>
      <c r="B33" s="1234" t="str">
        <f>+IF(SUBSTITUTE(入力シート!E37,"　","")="","",入力シート!E37)</f>
        <v/>
      </c>
      <c r="C33" s="1235"/>
      <c r="D33" s="1234" t="str">
        <f>+IF(SUBSTITUTE(入力シート!F37,"　","")="","",入力シート!F37)</f>
        <v/>
      </c>
      <c r="E33" s="1235"/>
      <c r="F33" s="1234" t="str">
        <f>+IF(SUBSTITUTE(入力シート!G37,"　","")="","",入力シート!G37)</f>
        <v/>
      </c>
      <c r="G33" s="1235"/>
      <c r="H33" s="1234" t="str">
        <f>+IF(SUBSTITUTE(入力シート!H37,"　","")="","",入力シート!H37)</f>
        <v/>
      </c>
      <c r="I33" s="1235"/>
      <c r="J33" s="1234" t="str">
        <f>+IF(SUBSTITUTE(入力シート!I37,"　","")="","",入力シート!I37)</f>
        <v/>
      </c>
      <c r="K33" s="1235"/>
      <c r="L33" s="1234" t="str">
        <f>+IF(SUBSTITUTE(入力シート!J37,"　","")="","",入力シート!J37)</f>
        <v/>
      </c>
      <c r="M33" s="1235"/>
      <c r="N33" s="1234" t="str">
        <f>+IF(SUBSTITUTE(入力シート!K37,"　","")="","",入力シート!K37)</f>
        <v/>
      </c>
      <c r="O33" s="1235"/>
      <c r="P33" s="1234" t="str">
        <f>+IF(SUBSTITUTE(入力シート!L37,"　","")="","",入力シート!L37)</f>
        <v/>
      </c>
      <c r="Q33" s="1235"/>
      <c r="R33" s="1234" t="str">
        <f>+IF(SUBSTITUTE(入力シート!M37,"　","")="","",入力シート!M37)</f>
        <v/>
      </c>
      <c r="S33" s="1235"/>
      <c r="T33" s="1234" t="str">
        <f>+IF(SUBSTITUTE(入力シート!N37,"　","")="","",入力シート!N37)</f>
        <v/>
      </c>
      <c r="U33" s="1235"/>
      <c r="V33" s="1234" t="str">
        <f>+IF(SUBSTITUTE(入力シート!O37,"　","")="","",入力シート!O37)</f>
        <v/>
      </c>
      <c r="W33" s="1235"/>
      <c r="X33" s="1234" t="str">
        <f>+IF(SUBSTITUTE(入力シート!P37,"　","")="","",入力シート!P37)</f>
        <v/>
      </c>
      <c r="Y33" s="1235"/>
      <c r="Z33" s="1234" t="str">
        <f>+IF(SUBSTITUTE(入力シート!Q37,"　","")="","",入力シート!Q37)</f>
        <v/>
      </c>
      <c r="AA33" s="1235"/>
      <c r="AB33" s="1234" t="str">
        <f>+IF(SUBSTITUTE(入力シート!R37,"　","")="","",入力シート!R37)</f>
        <v/>
      </c>
      <c r="AC33" s="1235"/>
      <c r="AD33" s="1234" t="str">
        <f>+IF(SUBSTITUTE(入力シート!S37,"　","")="","",入力シート!S37)</f>
        <v/>
      </c>
      <c r="AE33" s="1235"/>
      <c r="AF33" s="1234" t="str">
        <f>+IF(SUBSTITUTE(入力シート!T37,"　","")="","",入力シート!T37)</f>
        <v/>
      </c>
      <c r="AG33" s="1235"/>
      <c r="AH33" s="1234" t="str">
        <f>+IF(SUBSTITUTE(入力シート!U37,"　","")="","",入力シート!U37)</f>
        <v/>
      </c>
      <c r="AI33" s="1235"/>
      <c r="AJ33" s="1234" t="str">
        <f>+IF(SUBSTITUTE(入力シート!V37,"　","")="","",入力シート!V37)</f>
        <v/>
      </c>
      <c r="AK33" s="1235"/>
      <c r="AL33" s="1234" t="str">
        <f>+IF(SUBSTITUTE(入力シート!W37,"　","")="","",入力シート!W37)</f>
        <v/>
      </c>
      <c r="AM33" s="1235"/>
      <c r="AN33" s="1234" t="str">
        <f>+IF(SUBSTITUTE(入力シート!X37,"　","")="","",入力シート!X37)</f>
        <v/>
      </c>
      <c r="AO33" s="1235"/>
      <c r="AP33" s="1234" t="str">
        <f>+IF(SUBSTITUTE(入力シート!Y37,"　","")="","",入力シート!Y37)</f>
        <v/>
      </c>
      <c r="AQ33" s="1235"/>
      <c r="AR33" s="1234" t="str">
        <f>+IF(SUBSTITUTE(入力シート!Z37,"　","")="","",入力シート!Z37)</f>
        <v/>
      </c>
      <c r="AS33" s="1235"/>
      <c r="AT33" s="1234" t="str">
        <f>+IF(SUBSTITUTE(入力シート!AA37,"　","")="","",入力シート!AA37)</f>
        <v/>
      </c>
      <c r="AU33" s="1235"/>
      <c r="AV33" s="1234" t="str">
        <f>+IF(SUBSTITUTE(入力シート!AB37,"　","")="","",入力シート!AB37)</f>
        <v/>
      </c>
      <c r="AW33" s="1235"/>
      <c r="AX33" s="1234" t="str">
        <f>+IF(SUBSTITUTE(入力シート!AC37,"　","")="","",入力シート!AC37)</f>
        <v/>
      </c>
      <c r="AY33" s="1235"/>
      <c r="AZ33" s="1234" t="str">
        <f>+IF(SUBSTITUTE(入力シート!AD37,"　","")="","",入力シート!AD37)</f>
        <v/>
      </c>
      <c r="BA33" s="1235"/>
      <c r="BB33" s="1234" t="str">
        <f>+IF(SUBSTITUTE(入力シート!AE37,"　","")="","",入力シート!AE37)</f>
        <v/>
      </c>
      <c r="BC33" s="1235"/>
      <c r="BD33" s="1234" t="str">
        <f>+IF(SUBSTITUTE(入力シート!AF37,"　","")="","",入力シート!AF37)</f>
        <v/>
      </c>
      <c r="BE33" s="1235"/>
      <c r="BF33" s="1234" t="str">
        <f>+IF(SUBSTITUTE(入力シート!AG37,"　","")="","",入力シート!AG37)</f>
        <v/>
      </c>
      <c r="BG33" s="1235"/>
      <c r="BI33" s="452" t="str">
        <f>+IF(入力シート!E40="","",IF(MID(TEXT(入力シート!E40,"000000000#"),1,1)="0","",MID(TEXT(入力シート!E40,"000000000#"),1,1)))</f>
        <v/>
      </c>
      <c r="BJ33" s="453" t="str">
        <f>+IF(入力シート!E40="","",IF(AND(BI33="",MID(TEXT(入力シート!E40,"000000000#"),2,1)="0"),"",MID(TEXT(入力シート!E40,"000000000#"),2,1)))</f>
        <v/>
      </c>
      <c r="BK33" s="454" t="str">
        <f>+IF(入力シート!E40="","",IF(AND(BJ33="",MID(TEXT(入力シート!E40,"000000000#"),3,1)="0"),"",MID(TEXT(入力シート!E40,"000000000#"),3,1)))</f>
        <v/>
      </c>
      <c r="BL33" s="455" t="str">
        <f>+IF(入力シート!E40="","",IF(AND(BK33="",MID(TEXT(入力シート!E40,"000000000#"),4,1)="0"),"",MID(TEXT(入力シート!E40,"000000000#"),4,1)))</f>
        <v/>
      </c>
      <c r="BM33" s="456" t="str">
        <f>+IF(入力シート!E40="","",IF(AND(BL33="",MID(TEXT(入力シート!E40,"000000000#"),5,1)="0"),"",MID(TEXT(入力シート!E40,"000000000#"),5,1)))</f>
        <v/>
      </c>
      <c r="BN33" s="454" t="str">
        <f>+IF(入力シート!E40="","",IF(AND(BM33="",MID(TEXT(入力シート!E40,"000000000#"),6,1)="0"),"",MID(TEXT(入力シート!E40,"000000000#"),6,1)))</f>
        <v/>
      </c>
      <c r="BO33" s="455" t="str">
        <f>+IF(入力シート!E40="","",IF(AND(BN33="",MID(TEXT(入力シート!E40,"000000000#"),7,1)="0"),"",MID(TEXT(入力シート!E40,"000000000#"),7,1)))</f>
        <v/>
      </c>
      <c r="BP33" s="456" t="str">
        <f>+IF(入力シート!E40="","",IF(AND(BO33="",MID(TEXT(入力シート!E40,"000000000#"),8,1)="0"),"",MID(TEXT(入力シート!E40,"000000000#"),8,1)))</f>
        <v/>
      </c>
      <c r="BQ33" s="454" t="str">
        <f>+IF(入力シート!E40="","",IF(AND(BP33="",MID(TEXT(入力シート!E40,"000000000#"),9,1)="0"),"",MID(TEXT(入力シート!E40,"000000000#"),9,1)))</f>
        <v/>
      </c>
      <c r="BR33" s="455" t="str">
        <f>+IF(入力シート!E40="","",IF(AND(BQ33="",MID(TEXT(入力シート!E40,"000000000#"),10,1)="0"),"",MID(TEXT(入力シート!E40,"000000000#"),10,1)))</f>
        <v/>
      </c>
      <c r="BT33" s="1092"/>
      <c r="BU33" s="1093"/>
      <c r="BV33" s="1236" t="s">
        <v>88</v>
      </c>
      <c r="BW33" s="1237"/>
      <c r="BX33" s="1237"/>
      <c r="BY33" s="1237"/>
      <c r="BZ33" s="1237"/>
      <c r="CA33" s="1238"/>
      <c r="CB33" s="457" t="str">
        <f>+IF(MID(TEXT(入力シート!I43,"000#"),1,1)="0","",MID(TEXT(入力シート!I43,"000#"),1,1))</f>
        <v/>
      </c>
      <c r="CC33" s="458" t="str">
        <f>+IF(AND(CB33="",MID(TEXT(入力シート!I43,"000#"),2,1)="0"),"",MID(TEXT(入力シート!I43,"000#"),2,1))</f>
        <v/>
      </c>
      <c r="CD33" s="458" t="str">
        <f>+IF(AND(CC33="",MID(TEXT(入力シート!I43,"000#"),3,1)="0"),"",MID(TEXT(入力シート!I43,"000#"),3,1))</f>
        <v/>
      </c>
      <c r="CE33" s="459" t="str">
        <f>+IF(AND(CD33="",MID(TEXT(入力シート!I43,"0000"),4,1)="0",入力シート!I43&lt;&gt;""),"0",MID(TEXT(入力シート!I43,"000#"),4,1))</f>
        <v/>
      </c>
      <c r="CG33" s="1231" t="s">
        <v>2509</v>
      </c>
      <c r="CH33" s="1232"/>
      <c r="CI33" s="1232"/>
      <c r="CJ33" s="1232"/>
      <c r="CK33" s="1232"/>
      <c r="CL33" s="1232"/>
      <c r="CM33" s="1232"/>
      <c r="CN33" s="1232"/>
      <c r="CO33" s="1232"/>
      <c r="CP33" s="1233"/>
      <c r="CQ33" s="451" t="str">
        <f>+IF(入力シート!K46="○",1,"")</f>
        <v/>
      </c>
    </row>
    <row r="34" spans="1:95" s="411" customFormat="1" ht="23.25" customHeight="1">
      <c r="A34" s="389" t="s">
        <v>90</v>
      </c>
      <c r="B34" s="1222" t="str">
        <f>+IF(SUBSTITUTE(入力シート!E38,"　","")="","",入力シート!E38)</f>
        <v/>
      </c>
      <c r="C34" s="1223"/>
      <c r="D34" s="1222" t="str">
        <f>+IF(SUBSTITUTE(入力シート!F38,"　","")="","",入力シート!F38)</f>
        <v/>
      </c>
      <c r="E34" s="1223"/>
      <c r="F34" s="1222" t="str">
        <f>+IF(SUBSTITUTE(入力シート!G38,"　","")="","",入力シート!G38)</f>
        <v/>
      </c>
      <c r="G34" s="1223"/>
      <c r="H34" s="1222" t="str">
        <f>+IF(SUBSTITUTE(入力シート!H38,"　","")="","",入力シート!H38)</f>
        <v/>
      </c>
      <c r="I34" s="1223"/>
      <c r="J34" s="1222" t="str">
        <f>+IF(SUBSTITUTE(入力シート!I38,"　","")="","",入力シート!I38)</f>
        <v/>
      </c>
      <c r="K34" s="1223"/>
      <c r="L34" s="1222" t="str">
        <f>+IF(SUBSTITUTE(入力シート!J38,"　","")="","",入力シート!J38)</f>
        <v/>
      </c>
      <c r="M34" s="1223"/>
      <c r="N34" s="1222" t="str">
        <f>+IF(SUBSTITUTE(入力シート!K38,"　","")="","",入力シート!K38)</f>
        <v/>
      </c>
      <c r="O34" s="1223"/>
      <c r="P34" s="1222" t="str">
        <f>+IF(SUBSTITUTE(入力シート!L38,"　","")="","",入力シート!L38)</f>
        <v/>
      </c>
      <c r="Q34" s="1223"/>
      <c r="R34" s="1222" t="str">
        <f>+IF(SUBSTITUTE(入力シート!M38,"　","")="","",入力シート!M38)</f>
        <v/>
      </c>
      <c r="S34" s="1223"/>
      <c r="T34" s="1222" t="str">
        <f>+IF(SUBSTITUTE(入力シート!N38,"　","")="","",入力シート!N38)</f>
        <v/>
      </c>
      <c r="U34" s="1223"/>
      <c r="V34" s="1222" t="str">
        <f>+IF(SUBSTITUTE(入力シート!O38,"　","")="","",入力シート!O38)</f>
        <v/>
      </c>
      <c r="W34" s="1223"/>
      <c r="X34" s="1222" t="str">
        <f>+IF(SUBSTITUTE(入力シート!P38,"　","")="","",入力シート!P38)</f>
        <v/>
      </c>
      <c r="Y34" s="1223"/>
      <c r="Z34" s="1222" t="str">
        <f>+IF(SUBSTITUTE(入力シート!Q38,"　","")="","",入力シート!Q38)</f>
        <v/>
      </c>
      <c r="AA34" s="1223"/>
      <c r="AB34" s="1222" t="str">
        <f>+IF(SUBSTITUTE(入力シート!R38,"　","")="","",入力シート!R38)</f>
        <v/>
      </c>
      <c r="AC34" s="1223"/>
      <c r="AD34" s="1222" t="str">
        <f>+IF(SUBSTITUTE(入力シート!S38,"　","")="","",入力シート!S38)</f>
        <v/>
      </c>
      <c r="AE34" s="1223"/>
      <c r="AF34" s="1222" t="str">
        <f>+IF(SUBSTITUTE(入力シート!T38,"　","")="","",入力シート!T38)</f>
        <v/>
      </c>
      <c r="AG34" s="1223"/>
      <c r="AH34" s="1222" t="str">
        <f>+IF(SUBSTITUTE(入力シート!U38,"　","")="","",入力シート!U38)</f>
        <v/>
      </c>
      <c r="AI34" s="1223"/>
      <c r="AJ34" s="1222" t="str">
        <f>+IF(SUBSTITUTE(入力シート!V38,"　","")="","",入力シート!V38)</f>
        <v/>
      </c>
      <c r="AK34" s="1223"/>
      <c r="AL34" s="1222" t="str">
        <f>+IF(SUBSTITUTE(入力シート!W38,"　","")="","",入力シート!W38)</f>
        <v/>
      </c>
      <c r="AM34" s="1223"/>
      <c r="AN34" s="1222" t="str">
        <f>+IF(SUBSTITUTE(入力シート!X38,"　","")="","",入力シート!X38)</f>
        <v/>
      </c>
      <c r="AO34" s="1223"/>
      <c r="AP34" s="1222" t="str">
        <f>+IF(SUBSTITUTE(入力シート!Y38,"　","")="","",入力シート!Y38)</f>
        <v/>
      </c>
      <c r="AQ34" s="1223"/>
      <c r="AR34" s="1222" t="str">
        <f>+IF(SUBSTITUTE(入力シート!Z38,"　","")="","",入力シート!Z38)</f>
        <v/>
      </c>
      <c r="AS34" s="1223"/>
      <c r="AT34" s="1222" t="str">
        <f>+IF(SUBSTITUTE(入力シート!AA38,"　","")="","",入力シート!AA38)</f>
        <v/>
      </c>
      <c r="AU34" s="1223"/>
      <c r="AV34" s="1222" t="str">
        <f>+IF(SUBSTITUTE(入力シート!AB38,"　","")="","",入力シート!AB38)</f>
        <v/>
      </c>
      <c r="AW34" s="1223"/>
      <c r="AX34" s="1222" t="str">
        <f>+IF(SUBSTITUTE(入力シート!AC38,"　","")="","",入力シート!AC38)</f>
        <v/>
      </c>
      <c r="AY34" s="1223"/>
      <c r="AZ34" s="1222" t="str">
        <f>+IF(SUBSTITUTE(入力シート!AD38,"　","")="","",入力シート!AD38)</f>
        <v/>
      </c>
      <c r="BA34" s="1223"/>
      <c r="BB34" s="1222" t="str">
        <f>+IF(SUBSTITUTE(入力シート!AE38,"　","")="","",入力シート!AE38)</f>
        <v/>
      </c>
      <c r="BC34" s="1223"/>
      <c r="BD34" s="1222" t="str">
        <f>+IF(SUBSTITUTE(入力シート!AF38,"　","")="","",入力シート!AF38)</f>
        <v/>
      </c>
      <c r="BE34" s="1223"/>
      <c r="BF34" s="1222" t="str">
        <f>+IF(SUBSTITUTE(入力シート!AG38,"　","")="","",入力シート!AG38)</f>
        <v/>
      </c>
      <c r="BG34" s="1223"/>
      <c r="BI34" s="1215" t="s">
        <v>91</v>
      </c>
      <c r="BJ34" s="1216"/>
      <c r="BK34" s="1216"/>
      <c r="BL34" s="1216"/>
      <c r="BM34" s="1216"/>
      <c r="BN34" s="1216"/>
      <c r="BO34" s="1216"/>
      <c r="BP34" s="1216"/>
      <c r="BQ34" s="1216"/>
      <c r="BR34" s="943"/>
      <c r="BT34" s="1239"/>
      <c r="BU34" s="1240"/>
      <c r="BV34" s="931" t="s">
        <v>92</v>
      </c>
      <c r="BW34" s="931"/>
      <c r="BX34" s="931"/>
      <c r="BY34" s="931"/>
      <c r="BZ34" s="931"/>
      <c r="CA34" s="931"/>
      <c r="CB34" s="460" t="str">
        <f>+IF(MID(TEXT(入力シート!I44,"000#"),1,1)="0","",MID(TEXT(入力シート!I44,"000#"),1,1))</f>
        <v/>
      </c>
      <c r="CC34" s="432" t="str">
        <f>+IF(AND(CB34="",MID(TEXT(入力シート!I44,"000#"),2,1)="0"),"",MID(TEXT(入力シート!I44,"000#"),2,1))</f>
        <v/>
      </c>
      <c r="CD34" s="432" t="str">
        <f>+IF(AND(CC34="",MID(TEXT(入力シート!I44,"000#"),3,1)="0"),"",MID(TEXT(入力シート!I44,"000#"),3,1))</f>
        <v/>
      </c>
      <c r="CE34" s="433" t="str">
        <f>+IF(AND(CD34="",MID(TEXT(入力シート!I44,"0000"),4,1)="0",入力シート!I44&lt;&gt;""),"0",MID(TEXT(入力シート!I44,"000#"),4,1))</f>
        <v>0</v>
      </c>
      <c r="CG34" s="1224" t="s">
        <v>2510</v>
      </c>
      <c r="CH34" s="1225"/>
      <c r="CI34" s="1225"/>
      <c r="CJ34" s="1225"/>
      <c r="CK34" s="1225"/>
      <c r="CL34" s="1225"/>
      <c r="CM34" s="1225"/>
      <c r="CN34" s="1225"/>
      <c r="CO34" s="1225"/>
      <c r="CP34" s="1226"/>
      <c r="CQ34" s="451" t="str">
        <f>+IF(入力シート!K47="○",1,"")</f>
        <v/>
      </c>
    </row>
    <row r="35" spans="1:95" s="411" customFormat="1" ht="23.25" customHeight="1">
      <c r="BI35" s="1227" t="str">
        <f>+IF(入力シート!J40="","",IF(MID(TEXT(入力シート!J40,"0000#"),1,1)="0","",MID(TEXT(入力シート!J40,"0000#"),1,1)))</f>
        <v/>
      </c>
      <c r="BJ35" s="1228"/>
      <c r="BK35" s="1228" t="str">
        <f>+IF(入力シート!J40="","",IF(AND(BI35="",MID(TEXT(入力シート!J40,"0000#"),2,1)="0"),"",MID(TEXT(入力シート!J40,"0000#"),2,1)))</f>
        <v/>
      </c>
      <c r="BL35" s="1228"/>
      <c r="BM35" s="1228" t="str">
        <f>+IF(入力シート!J40="","",IF(AND(BK35="",MID(TEXT(入力シート!J40,"0000#"),3,1)="0"),"",MID(TEXT(入力シート!J40,"0000#"),3,1)))</f>
        <v/>
      </c>
      <c r="BN35" s="1228"/>
      <c r="BO35" s="1228" t="str">
        <f>+IF(入力シート!J40="","",IF(AND(BM35="",MID(TEXT(入力シート!J40,"0000#"),4,1)="0"),"",MID(TEXT(入力シート!J40,"0000#"),4,1)))</f>
        <v/>
      </c>
      <c r="BP35" s="1228"/>
      <c r="BQ35" s="1229" t="str">
        <f>+IF(入力シート!J40="","",IF(AND(BO35="",MID(TEXT(入力シート!J40,"0000#"),5,1)="0"),"",MID(TEXT(入力シート!J40,"0000#"),5,1)))</f>
        <v/>
      </c>
      <c r="BR35" s="1230"/>
      <c r="BT35" s="1211" t="s">
        <v>94</v>
      </c>
      <c r="BU35" s="1212"/>
      <c r="BV35" s="1215" t="s">
        <v>95</v>
      </c>
      <c r="BW35" s="1216"/>
      <c r="BX35" s="1216"/>
      <c r="BY35" s="1216"/>
      <c r="BZ35" s="1216"/>
      <c r="CA35" s="943"/>
      <c r="CB35" s="460" t="str">
        <f>+IF(MID(TEXT(入力シート!O42,"000#"),1,1)="0","",MID(TEXT(入力シート!O42,"000#"),1,1))</f>
        <v/>
      </c>
      <c r="CC35" s="432" t="str">
        <f>+IF(AND(CB35="",MID(TEXT(入力シート!O42,"000#"),2,1)="0"),"",MID(TEXT(入力シート!O42,"000#"),2,1))</f>
        <v/>
      </c>
      <c r="CD35" s="432" t="str">
        <f>+IF(AND(CC35="",MID(TEXT(入力シート!O42,"000#"),3,1)="0"),"",MID(TEXT(入力シート!O42,"000#"),3,1))</f>
        <v/>
      </c>
      <c r="CE35" s="433" t="str">
        <f>+IF(AND(CD35="",MID(TEXT(入力シート!O42,"0000"),4,1)="0",入力シート!O42&lt;&gt;""),"0",MID(TEXT(入力シート!O42,"000#"),4,1))</f>
        <v/>
      </c>
    </row>
    <row r="36" spans="1:95" s="411" customFormat="1" ht="23.25" customHeight="1">
      <c r="A36" s="44">
        <v>13</v>
      </c>
      <c r="B36" s="1217" t="s">
        <v>96</v>
      </c>
      <c r="C36" s="1217"/>
      <c r="D36" s="1217"/>
      <c r="E36" s="1217"/>
      <c r="F36" s="1217"/>
      <c r="G36" s="1217"/>
      <c r="H36" s="1217"/>
      <c r="I36" s="1217"/>
      <c r="J36" s="1217"/>
      <c r="K36" s="1217"/>
      <c r="L36" s="1217"/>
      <c r="M36" s="1217"/>
      <c r="N36" s="1217"/>
      <c r="O36" s="1217"/>
      <c r="P36" s="1217"/>
      <c r="Q36" s="1217" t="s">
        <v>97</v>
      </c>
      <c r="R36" s="1217"/>
      <c r="S36" s="1217"/>
      <c r="T36" s="1217"/>
      <c r="U36" s="1217"/>
      <c r="V36" s="1217"/>
      <c r="W36" s="1217"/>
      <c r="X36" s="1217"/>
      <c r="Y36" s="1217"/>
      <c r="Z36" s="1217"/>
      <c r="AA36" s="1217"/>
      <c r="AB36" s="1217"/>
      <c r="AC36" s="1217"/>
      <c r="AD36" s="1217"/>
      <c r="AE36" s="1217"/>
      <c r="AF36" s="1217"/>
      <c r="AG36" s="1217"/>
      <c r="AH36" s="1205" t="s">
        <v>1963</v>
      </c>
      <c r="AI36" s="1206"/>
      <c r="AJ36" s="1206"/>
      <c r="AK36" s="1206"/>
      <c r="AL36" s="1206"/>
      <c r="AM36" s="1206"/>
      <c r="AN36" s="1206"/>
      <c r="AO36" s="1206"/>
      <c r="AP36" s="1206"/>
      <c r="AQ36" s="1206"/>
      <c r="AR36" s="1206"/>
      <c r="AS36" s="1206"/>
      <c r="AT36" s="1206"/>
      <c r="AU36" s="1206"/>
      <c r="AV36" s="1206"/>
      <c r="AW36" s="1207"/>
      <c r="AY36" s="937" t="s">
        <v>100</v>
      </c>
      <c r="AZ36" s="938"/>
      <c r="BA36" s="938"/>
      <c r="BB36" s="938"/>
      <c r="BC36" s="938"/>
      <c r="BD36" s="938"/>
      <c r="BE36" s="938"/>
      <c r="BF36" s="939"/>
      <c r="BI36" s="1220" t="s">
        <v>101</v>
      </c>
      <c r="BJ36" s="1220"/>
      <c r="BK36" s="1220"/>
      <c r="BL36" s="1220"/>
      <c r="BM36" s="1220"/>
      <c r="BN36" s="1220"/>
      <c r="BO36" s="1220"/>
      <c r="BP36" s="1220"/>
      <c r="BQ36" s="1221" t="str">
        <f>+IF(入力シート!$O$40="","",入力シート!$O$40)</f>
        <v/>
      </c>
      <c r="BR36" s="1221"/>
      <c r="BT36" s="1213"/>
      <c r="BU36" s="1214"/>
      <c r="BV36" s="1215" t="s">
        <v>102</v>
      </c>
      <c r="BW36" s="1216"/>
      <c r="BX36" s="1216"/>
      <c r="BY36" s="1216"/>
      <c r="BZ36" s="1216"/>
      <c r="CA36" s="943"/>
      <c r="CB36" s="460" t="str">
        <f>+IF(MID(TEXT(入力シート!O43,"000#"),1,1)="0","",MID(TEXT(入力シート!O43,"000#"),1,1))</f>
        <v/>
      </c>
      <c r="CC36" s="432" t="str">
        <f>+IF(AND(CB36="",MID(TEXT(入力シート!O43,"000#"),2,1)="0"),"",MID(TEXT(入力シート!O43,"000#"),2,1))</f>
        <v/>
      </c>
      <c r="CD36" s="432" t="str">
        <f>+IF(AND(CC36="",MID(TEXT(入力シート!O43,"000#"),3,1)="0"),"",MID(TEXT(入力シート!O43,"000#"),3,1))</f>
        <v/>
      </c>
      <c r="CE36" s="433" t="str">
        <f>+IF(AND(CD36="",MID(TEXT(入力シート!O43,"0000"),4,1)="0",入力シート!O43&lt;&gt;""),"0",MID(TEXT(入力シート!O43,"000#"),4,1))</f>
        <v/>
      </c>
    </row>
    <row r="37" spans="1:95" s="411" customFormat="1" ht="9" customHeight="1">
      <c r="A37" s="45"/>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08"/>
      <c r="AI37" s="1209"/>
      <c r="AJ37" s="1209"/>
      <c r="AK37" s="1209"/>
      <c r="AL37" s="1209"/>
      <c r="AM37" s="1209"/>
      <c r="AN37" s="1209"/>
      <c r="AO37" s="1209"/>
      <c r="AP37" s="1209"/>
      <c r="AQ37" s="1209"/>
      <c r="AR37" s="1209"/>
      <c r="AS37" s="1209"/>
      <c r="AT37" s="1209"/>
      <c r="AU37" s="1209"/>
      <c r="AV37" s="1209"/>
      <c r="AW37" s="1210"/>
      <c r="AY37" s="46"/>
      <c r="AZ37" s="47"/>
      <c r="BA37" s="417"/>
      <c r="BB37" s="47" t="s">
        <v>16</v>
      </c>
      <c r="BC37" s="47"/>
      <c r="BD37" s="47" t="s">
        <v>17</v>
      </c>
      <c r="BE37" s="47"/>
      <c r="BF37" s="48" t="s">
        <v>18</v>
      </c>
      <c r="BH37" s="284"/>
      <c r="BI37" s="284"/>
      <c r="BJ37" s="284"/>
      <c r="BK37" s="284"/>
      <c r="BL37" s="284"/>
      <c r="BM37" s="284"/>
      <c r="BN37" s="284"/>
      <c r="BO37" s="284"/>
      <c r="BP37" s="284"/>
      <c r="BQ37" s="461"/>
      <c r="BR37" s="417"/>
      <c r="BT37" s="1189" t="s">
        <v>103</v>
      </c>
      <c r="BU37" s="1190"/>
      <c r="BV37" s="1190"/>
      <c r="BW37" s="1190"/>
      <c r="BX37" s="1190"/>
      <c r="BY37" s="1190"/>
      <c r="BZ37" s="1190"/>
      <c r="CA37" s="1191"/>
      <c r="CB37" s="1195" t="str">
        <f>+IF(MID(TEXT(入力シート!Q42,"000#"),1,1)="0","",MID(TEXT(入力シート!Q42,"000#"),1,1))</f>
        <v/>
      </c>
      <c r="CC37" s="1197" t="str">
        <f>+IF(AND(CB37="",MID(TEXT(入力シート!Q42,"000#"),2,1)="0"),"",MID(TEXT(入力シート!Q42,"000#"),2,1))</f>
        <v/>
      </c>
      <c r="CD37" s="1197" t="str">
        <f>+IF(AND(CC37="",MID(TEXT(入力シート!Q42,"000#"),3,1)="0"),"",MID(TEXT(入力シート!Q42,"000#"),3,1))</f>
        <v/>
      </c>
      <c r="CE37" s="1199" t="str">
        <f>+IF(AND(CD37="",MID(TEXT(入力シート!Q42,"0000"),4,1)="0",入力シート!Q42&lt;&gt;""),"0",MID(TEXT(入力シート!Q42,"000#"),4,1))</f>
        <v>0</v>
      </c>
    </row>
    <row r="38" spans="1:95" s="411" customFormat="1" ht="19.5" customHeight="1">
      <c r="A38" s="1201" t="s">
        <v>104</v>
      </c>
      <c r="B38" s="1219"/>
      <c r="C38" s="1219"/>
      <c r="D38" s="1219"/>
      <c r="E38" s="1219"/>
      <c r="F38" s="1219"/>
      <c r="G38" s="1219"/>
      <c r="H38" s="1219"/>
      <c r="I38" s="1219"/>
      <c r="J38" s="1219"/>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51"/>
      <c r="AI38" s="52"/>
      <c r="AJ38" s="52"/>
      <c r="AK38" s="52" t="s">
        <v>16</v>
      </c>
      <c r="AL38" s="52"/>
      <c r="AM38" s="52" t="s">
        <v>17</v>
      </c>
      <c r="AN38" s="52"/>
      <c r="AO38" s="53" t="s">
        <v>18</v>
      </c>
      <c r="AP38" s="51"/>
      <c r="AQ38" s="52"/>
      <c r="AR38" s="21"/>
      <c r="AS38" s="52" t="s">
        <v>16</v>
      </c>
      <c r="AT38" s="52"/>
      <c r="AU38" s="52" t="s">
        <v>17</v>
      </c>
      <c r="AV38" s="52"/>
      <c r="AW38" s="53" t="s">
        <v>18</v>
      </c>
      <c r="AY38" s="362" t="s">
        <v>942</v>
      </c>
      <c r="AZ38" s="363" t="s">
        <v>943</v>
      </c>
      <c r="BA38" s="462" t="str">
        <f>+IF(入力シート!I55="","",MID(TEXT(入力シート!I55,"YYYY/MM/DD"),3,1))</f>
        <v/>
      </c>
      <c r="BB38" s="463" t="str">
        <f>+IF(入力シート!I55="","",MID(TEXT(入力シート!I55,"YYYY/MM/DD"),4,1))</f>
        <v/>
      </c>
      <c r="BC38" s="462" t="str">
        <f>+IF(入力シート!I55="","",MID(TEXT(入力シート!I55,"YYYY/MM/DD"),6,1))</f>
        <v/>
      </c>
      <c r="BD38" s="463" t="str">
        <f>+IF(入力シート!I55="","",MID(TEXT(入力シート!I55,"YYYY/MM/DD"),7,1))</f>
        <v/>
      </c>
      <c r="BE38" s="462" t="str">
        <f>+IF(入力シート!I55="","",MID(TEXT(入力シート!I55,"YYYY/MM/DD"),9,1))</f>
        <v/>
      </c>
      <c r="BF38" s="463" t="str">
        <f>+IF(入力シート!I55="","",MID(TEXT(入力シート!I55,"YYYY/MM/DD"),10,1))</f>
        <v/>
      </c>
      <c r="BH38" s="464"/>
      <c r="BI38" s="464"/>
      <c r="BJ38" s="464"/>
      <c r="BK38" s="464"/>
      <c r="BL38" s="464"/>
      <c r="BM38" s="464"/>
      <c r="BN38" s="464"/>
      <c r="BO38" s="464"/>
      <c r="BP38" s="464"/>
      <c r="BQ38" s="417"/>
      <c r="BR38" s="417"/>
      <c r="BT38" s="1192"/>
      <c r="BU38" s="1193"/>
      <c r="BV38" s="1193"/>
      <c r="BW38" s="1193"/>
      <c r="BX38" s="1193"/>
      <c r="BY38" s="1193"/>
      <c r="BZ38" s="1193"/>
      <c r="CA38" s="1194"/>
      <c r="CB38" s="1196"/>
      <c r="CC38" s="1198" t="str">
        <f>+IF(AND(CB38="",MID(TEXT(入力シート!O45,"000#"),2,1)="0"),"",MID(TEXT(入力シート!O45,"000#"),2,1))</f>
        <v/>
      </c>
      <c r="CD38" s="1198" t="str">
        <f>+IF(AND(CC38="",MID(TEXT(入力シート!O45,"000#"),3,1)="0"),"",MID(TEXT(入力シート!O45,"000#"),3,1))</f>
        <v/>
      </c>
      <c r="CE38" s="1200" t="str">
        <f>+IF(AND(CD38="",MID(TEXT(入力シート!O45,"000#"),4,1)="0"),"",MID(TEXT(入力シート!O45,"000#"),4,1))</f>
        <v/>
      </c>
    </row>
    <row r="39" spans="1:95" s="411" customFormat="1" ht="23.25" customHeight="1">
      <c r="A39" s="1201"/>
      <c r="B39" s="1172" t="s">
        <v>105</v>
      </c>
      <c r="C39" s="1173"/>
      <c r="D39" s="1173"/>
      <c r="E39" s="1173"/>
      <c r="F39" s="1173"/>
      <c r="G39" s="1173"/>
      <c r="H39" s="1173"/>
      <c r="I39" s="1173"/>
      <c r="J39" s="1173"/>
      <c r="K39" s="1173"/>
      <c r="L39" s="1173"/>
      <c r="M39" s="1173"/>
      <c r="N39" s="1173"/>
      <c r="O39" s="1173"/>
      <c r="P39" s="1173"/>
      <c r="Q39" s="55">
        <v>1</v>
      </c>
      <c r="R39" s="1150" t="str">
        <f>+IF(入力シート!I49="","",入力シート!I49)</f>
        <v/>
      </c>
      <c r="S39" s="1144"/>
      <c r="T39" s="1203" t="str">
        <f>+IF(入力シート!J49="","",入力シート!J49)</f>
        <v/>
      </c>
      <c r="U39" s="1204"/>
      <c r="V39" s="1204" t="str">
        <f>+IF(入力シート!K49="","",MID(TEXT(入力シート!K49,"0#"),1,1))</f>
        <v/>
      </c>
      <c r="W39" s="1204"/>
      <c r="X39" s="1181" t="str">
        <f>+IF(入力シート!K49="","",MID(TEXT(入力シート!K49,"0#"),2,1))</f>
        <v/>
      </c>
      <c r="Y39" s="1181"/>
      <c r="Z39" s="1182" t="str">
        <f>+IF(入力シート!L49="","",入力シート!L49)</f>
        <v/>
      </c>
      <c r="AA39" s="1181"/>
      <c r="AB39" s="427" t="str">
        <f>+IF(入力シート!M49="","",MID(TEXT(入力シート!M49,"00000#"),1,1))</f>
        <v/>
      </c>
      <c r="AC39" s="428" t="str">
        <f>+IF(入力シート!M49="","",MID(TEXT(入力シート!M49,"00000#"),2,1))</f>
        <v/>
      </c>
      <c r="AD39" s="428" t="str">
        <f>+IF(入力シート!M49="","",MID(TEXT(入力シート!M49,"00000#"),3,1))</f>
        <v/>
      </c>
      <c r="AE39" s="428" t="str">
        <f>+IF(入力シート!M49="","",MID(TEXT(入力シート!M49,"00000#"),4,1))</f>
        <v/>
      </c>
      <c r="AF39" s="428" t="str">
        <f>+IF(入力シート!M49="","",MID(TEXT(入力シート!M49,"00000#"),5,1))</f>
        <v/>
      </c>
      <c r="AG39" s="429" t="str">
        <f>+IF(入力シート!M49="","",MID(TEXT(入力シート!M49,"00000#"),6,1))</f>
        <v/>
      </c>
      <c r="AH39" s="362" t="s">
        <v>942</v>
      </c>
      <c r="AI39" s="363" t="s">
        <v>943</v>
      </c>
      <c r="AJ39" s="431" t="str">
        <f>+IF(入力シート!O49="","",MID(TEXT(入力シート!O49,"YYYY/MM/DD"),3,1))</f>
        <v/>
      </c>
      <c r="AK39" s="429" t="str">
        <f>+IF(入力シート!O49="","",MID(TEXT(入力シート!O49,"YYYY/MM/DD"),4,1))</f>
        <v/>
      </c>
      <c r="AL39" s="431" t="str">
        <f>+IF(入力シート!O49="","",MID(TEXT(入力シート!O49,"YYYY/MM/DD"),6,1))</f>
        <v/>
      </c>
      <c r="AM39" s="429" t="str">
        <f>+IF(入力シート!O49="","",MID(TEXT(入力シート!O49,"YYYY/MM/DD"),7,1))</f>
        <v/>
      </c>
      <c r="AN39" s="431" t="str">
        <f>+IF(入力シート!O49="","",MID(TEXT(入力シート!O49,"YYYY/MM/DD"),9,1))</f>
        <v/>
      </c>
      <c r="AO39" s="429" t="str">
        <f>+IF(入力シート!O49="","",MID(TEXT(入力シート!O49,"YYYY/MM/DD"),10,1))</f>
        <v/>
      </c>
      <c r="AP39" s="362" t="s">
        <v>942</v>
      </c>
      <c r="AQ39" s="363" t="s">
        <v>943</v>
      </c>
      <c r="AR39" s="431" t="str">
        <f>+IF(入力シート!S49="","",MID(TEXT(入力シート!S49,"YYYY/MM/DD"),3,1))</f>
        <v/>
      </c>
      <c r="AS39" s="429" t="str">
        <f>+IF(入力シート!S49="","",MID(TEXT(入力シート!S49,"YYYY/MM/DD"),4,1))</f>
        <v/>
      </c>
      <c r="AT39" s="431" t="str">
        <f>+IF(入力シート!S49="","",MID(TEXT(入力シート!S49,"YYYY/MM/DD"),6,1))</f>
        <v/>
      </c>
      <c r="AU39" s="429" t="str">
        <f>+IF(入力シート!S49="","",MID(TEXT(入力シート!S49,"YYYY/MM/DD"),7,1))</f>
        <v/>
      </c>
      <c r="AV39" s="431" t="str">
        <f>+IF(入力シート!S49="","",MID(TEXT(入力シート!S49,"YYYY/MM/DD"),9,1))</f>
        <v/>
      </c>
      <c r="AW39" s="429" t="str">
        <f>+IF(入力シート!S49="","",MID(TEXT(入力シート!S49,"YYYY/MM/DD"),10,1))</f>
        <v/>
      </c>
      <c r="CN39" s="465"/>
      <c r="CO39" s="465"/>
      <c r="CP39" s="465"/>
    </row>
    <row r="40" spans="1:95" s="411" customFormat="1" ht="23.25" customHeight="1">
      <c r="A40" s="1201"/>
      <c r="B40" s="1172" t="s">
        <v>106</v>
      </c>
      <c r="C40" s="1173"/>
      <c r="D40" s="1173"/>
      <c r="E40" s="1173"/>
      <c r="F40" s="1173"/>
      <c r="G40" s="1173"/>
      <c r="H40" s="1173"/>
      <c r="I40" s="1173"/>
      <c r="J40" s="1173"/>
      <c r="K40" s="1173"/>
      <c r="L40" s="1173"/>
      <c r="M40" s="1173"/>
      <c r="N40" s="1173"/>
      <c r="O40" s="1173"/>
      <c r="P40" s="1173"/>
      <c r="Q40" s="55">
        <v>2</v>
      </c>
      <c r="R40" s="1183"/>
      <c r="S40" s="1184"/>
      <c r="T40" s="1151" t="str">
        <f>+IF(入力シート!J50="","",MID(TEXT(入力シート!J50,"0#"),1,1))</f>
        <v/>
      </c>
      <c r="U40" s="1142"/>
      <c r="V40" s="1142" t="str">
        <f>+IF(入力シート!J50="","",MID(TEXT(入力シート!J50,"0#"),2,1))</f>
        <v/>
      </c>
      <c r="W40" s="1142"/>
      <c r="X40" s="1143"/>
      <c r="Y40" s="1144"/>
      <c r="Z40" s="1183"/>
      <c r="AA40" s="1184"/>
      <c r="AB40" s="438" t="str">
        <f>+IF(入力シート!M50="","",MID(TEXT(入力シート!M50,"00000#"),1,1))</f>
        <v/>
      </c>
      <c r="AC40" s="439" t="str">
        <f>+IF(入力シート!M50="","",MID(TEXT(入力シート!M50,"00000#"),2,1))</f>
        <v/>
      </c>
      <c r="AD40" s="439" t="str">
        <f>+IF(入力シート!M50="","",MID(TEXT(入力シート!M50,"00000#"),3,1))</f>
        <v/>
      </c>
      <c r="AE40" s="439" t="str">
        <f>+IF(入力シート!M50="","",MID(TEXT(入力シート!M50,"00000#"),4,1))</f>
        <v/>
      </c>
      <c r="AF40" s="439" t="str">
        <f>+IF(入力シート!M50="","",MID(TEXT(入力シート!M50,"00000#"),5,1))</f>
        <v/>
      </c>
      <c r="AG40" s="440" t="str">
        <f>+IF(入力シート!M50="","",MID(TEXT(入力シート!M50,"00000#"),6,1))</f>
        <v/>
      </c>
      <c r="AH40" s="362" t="s">
        <v>942</v>
      </c>
      <c r="AI40" s="363" t="s">
        <v>943</v>
      </c>
      <c r="AJ40" s="431" t="str">
        <f>+IF(入力シート!O50="","",MID(TEXT(入力シート!O50,"YYYY/MM/DD"),3,1))</f>
        <v/>
      </c>
      <c r="AK40" s="429" t="str">
        <f>+IF(入力シート!O50="","",MID(TEXT(入力シート!O50,"YYYY/MM/DD"),4,1))</f>
        <v/>
      </c>
      <c r="AL40" s="431" t="str">
        <f>+IF(入力シート!O50="","",MID(TEXT(入力シート!O50,"YYYY/MM/DD"),6,1))</f>
        <v/>
      </c>
      <c r="AM40" s="429" t="str">
        <f>+IF(入力シート!O50="","",MID(TEXT(入力シート!O50,"YYYY/MM/DD"),7,1))</f>
        <v/>
      </c>
      <c r="AN40" s="431" t="str">
        <f>+IF(入力シート!O50="","",MID(TEXT(入力シート!O50,"YYYY/MM/DD"),9,1))</f>
        <v/>
      </c>
      <c r="AO40" s="429" t="str">
        <f>+IF(入力シート!O50="","",MID(TEXT(入力シート!O50,"YYYY/MM/DD"),10,1))</f>
        <v/>
      </c>
      <c r="AP40" s="362" t="s">
        <v>942</v>
      </c>
      <c r="AQ40" s="363" t="s">
        <v>943</v>
      </c>
      <c r="AR40" s="431" t="str">
        <f>+IF(入力シート!S50="","",MID(TEXT(入力シート!S50,"YYYY/MM/DD"),3,1))</f>
        <v/>
      </c>
      <c r="AS40" s="429" t="str">
        <f>+IF(入力シート!S50="","",MID(TEXT(入力シート!S50,"YYYY/MM/DD"),4,1))</f>
        <v/>
      </c>
      <c r="AT40" s="431" t="str">
        <f>+IF(入力シート!S50="","",MID(TEXT(入力シート!S50,"YYYY/MM/DD"),6,1))</f>
        <v/>
      </c>
      <c r="AU40" s="429" t="str">
        <f>+IF(入力シート!S50="","",MID(TEXT(入力シート!S50,"YYYY/MM/DD"),7,1))</f>
        <v/>
      </c>
      <c r="AV40" s="431" t="str">
        <f>+IF(入力シート!S50="","",MID(TEXT(入力シート!S50,"YYYY/MM/DD"),9,1))</f>
        <v/>
      </c>
      <c r="AW40" s="429" t="str">
        <f>+IF(入力シート!S50="","",MID(TEXT(入力シート!S50,"YYYY/MM/DD"),10,1))</f>
        <v/>
      </c>
      <c r="AY40" s="1160">
        <v>15</v>
      </c>
      <c r="AZ40" s="1161"/>
      <c r="BA40" s="1162"/>
      <c r="BB40" s="1163" t="s">
        <v>107</v>
      </c>
      <c r="BC40" s="1164"/>
      <c r="BD40" s="1164"/>
      <c r="BE40" s="1164"/>
      <c r="BF40" s="1164"/>
      <c r="BG40" s="1164"/>
      <c r="BH40" s="1164"/>
      <c r="BI40" s="1164"/>
      <c r="BJ40" s="1164"/>
      <c r="BK40" s="1164"/>
      <c r="BL40" s="1164"/>
      <c r="BM40" s="1164"/>
      <c r="BN40" s="1164"/>
      <c r="BO40" s="1165"/>
      <c r="BP40" s="1169" t="s">
        <v>108</v>
      </c>
      <c r="BQ40" s="1170"/>
      <c r="BR40" s="1170"/>
      <c r="BS40" s="1170"/>
      <c r="BT40" s="1170"/>
      <c r="BU40" s="1170"/>
      <c r="BV40" s="1170"/>
      <c r="BW40" s="1170"/>
      <c r="BX40" s="1170"/>
      <c r="BY40" s="1170"/>
      <c r="BZ40" s="1170"/>
      <c r="CA40" s="1170"/>
      <c r="CB40" s="1170"/>
      <c r="CC40" s="1170"/>
      <c r="CD40" s="1170"/>
      <c r="CE40" s="1170"/>
      <c r="CF40" s="1170"/>
      <c r="CG40" s="1170"/>
      <c r="CH40" s="1170"/>
      <c r="CI40" s="1170"/>
      <c r="CJ40" s="1170"/>
      <c r="CK40" s="1170"/>
      <c r="CL40" s="1170"/>
      <c r="CM40" s="1170"/>
      <c r="CN40" s="1170"/>
      <c r="CO40" s="1170"/>
      <c r="CP40" s="1170"/>
      <c r="CQ40" s="1171"/>
    </row>
    <row r="41" spans="1:95" s="411" customFormat="1" ht="23.25" customHeight="1">
      <c r="A41" s="1201"/>
      <c r="B41" s="1172" t="s">
        <v>109</v>
      </c>
      <c r="C41" s="1173"/>
      <c r="D41" s="1173"/>
      <c r="E41" s="1173"/>
      <c r="F41" s="1173"/>
      <c r="G41" s="1173"/>
      <c r="H41" s="1173"/>
      <c r="I41" s="1173"/>
      <c r="J41" s="1173"/>
      <c r="K41" s="1173"/>
      <c r="L41" s="1173"/>
      <c r="M41" s="1173"/>
      <c r="N41" s="1173"/>
      <c r="O41" s="1173"/>
      <c r="P41" s="1173"/>
      <c r="Q41" s="55">
        <v>3</v>
      </c>
      <c r="R41" s="1185"/>
      <c r="S41" s="1186"/>
      <c r="T41" s="1151" t="str">
        <f>+IF(入力シート!K51="","","建")</f>
        <v/>
      </c>
      <c r="U41" s="1142"/>
      <c r="V41" s="1142" t="str">
        <f>+IF(入力シート!K51="","",MID(TEXT(入力シート!K51,"0#"),1,1))</f>
        <v/>
      </c>
      <c r="W41" s="1142"/>
      <c r="X41" s="1143" t="str">
        <f>+IF(入力シート!K51="","",MID(TEXT(入力シート!K51,"0#"),2,1))</f>
        <v/>
      </c>
      <c r="Y41" s="1144"/>
      <c r="Z41" s="1185"/>
      <c r="AA41" s="1186"/>
      <c r="AB41" s="438" t="str">
        <f>+IF(入力シート!M51="","",MID(TEXT(入力シート!M51,"00000#"),1,1))</f>
        <v/>
      </c>
      <c r="AC41" s="439" t="str">
        <f>+IF(入力シート!M51="","",MID(TEXT(入力シート!M51,"00000#"),2,1))</f>
        <v/>
      </c>
      <c r="AD41" s="439" t="str">
        <f>+IF(入力シート!M51="","",MID(TEXT(入力シート!M51,"00000#"),3,1))</f>
        <v/>
      </c>
      <c r="AE41" s="439" t="str">
        <f>+IF(入力シート!M51="","",MID(TEXT(入力シート!M51,"00000#"),4,1))</f>
        <v/>
      </c>
      <c r="AF41" s="439" t="str">
        <f>+IF(入力シート!M51="","",MID(TEXT(入力シート!M51,"00000#"),5,1))</f>
        <v/>
      </c>
      <c r="AG41" s="440" t="str">
        <f>+IF(入力シート!M51="","",MID(TEXT(入力シート!M51,"00000#"),6,1))</f>
        <v/>
      </c>
      <c r="AH41" s="362" t="s">
        <v>942</v>
      </c>
      <c r="AI41" s="363" t="s">
        <v>943</v>
      </c>
      <c r="AJ41" s="431" t="str">
        <f>+IF(入力シート!O51="","",MID(TEXT(入力シート!O51,"YYYY/MM/DD"),3,1))</f>
        <v/>
      </c>
      <c r="AK41" s="429" t="str">
        <f>+IF(入力シート!O51="","",MID(TEXT(入力シート!O51,"YYYY/MM/DD"),4,1))</f>
        <v/>
      </c>
      <c r="AL41" s="431" t="str">
        <f>+IF(入力シート!O51="","",MID(TEXT(入力シート!O51,"YYYY/MM/DD"),6,1))</f>
        <v/>
      </c>
      <c r="AM41" s="429" t="str">
        <f>+IF(入力シート!O51="","",MID(TEXT(入力シート!O51,"YYYY/MM/DD"),7,1))</f>
        <v/>
      </c>
      <c r="AN41" s="431" t="str">
        <f>+IF(入力シート!O51="","",MID(TEXT(入力シート!O51,"YYYY/MM/DD"),9,1))</f>
        <v/>
      </c>
      <c r="AO41" s="429" t="str">
        <f>+IF(入力シート!O51="","",MID(TEXT(入力シート!O51,"YYYY/MM/DD"),10,1))</f>
        <v/>
      </c>
      <c r="AP41" s="362" t="s">
        <v>942</v>
      </c>
      <c r="AQ41" s="363" t="s">
        <v>943</v>
      </c>
      <c r="AR41" s="431" t="str">
        <f>+IF(入力シート!S51="","",MID(TEXT(入力シート!S51,"YYYY/MM/DD"),3,1))</f>
        <v/>
      </c>
      <c r="AS41" s="429" t="str">
        <f>+IF(入力シート!S51="","",MID(TEXT(入力シート!S51,"YYYY/MM/DD"),4,1))</f>
        <v/>
      </c>
      <c r="AT41" s="431" t="str">
        <f>+IF(入力シート!S51="","",MID(TEXT(入力シート!S51,"YYYY/MM/DD"),6,1))</f>
        <v/>
      </c>
      <c r="AU41" s="429" t="str">
        <f>+IF(入力シート!S51="","",MID(TEXT(入力シート!S51,"YYYY/MM/DD"),7,1))</f>
        <v/>
      </c>
      <c r="AV41" s="431" t="str">
        <f>+IF(入力シート!S51="","",MID(TEXT(入力シート!S51,"YYYY/MM/DD"),9,1))</f>
        <v/>
      </c>
      <c r="AW41" s="429" t="str">
        <f>+IF(入力シート!S51="","",MID(TEXT(入力シート!S51,"YYYY/MM/DD"),10,1))</f>
        <v/>
      </c>
      <c r="AY41" s="1174" t="s">
        <v>110</v>
      </c>
      <c r="AZ41" s="1175"/>
      <c r="BA41" s="1175"/>
      <c r="BB41" s="1166"/>
      <c r="BC41" s="1167"/>
      <c r="BD41" s="1167"/>
      <c r="BE41" s="1167"/>
      <c r="BF41" s="1167"/>
      <c r="BG41" s="1167"/>
      <c r="BH41" s="1167"/>
      <c r="BI41" s="1167"/>
      <c r="BJ41" s="1167"/>
      <c r="BK41" s="1167"/>
      <c r="BL41" s="1167"/>
      <c r="BM41" s="1167"/>
      <c r="BN41" s="1167"/>
      <c r="BO41" s="1168"/>
      <c r="BP41" s="1159" t="s">
        <v>111</v>
      </c>
      <c r="BQ41" s="1159"/>
      <c r="BR41" s="1179" t="s">
        <v>112</v>
      </c>
      <c r="BS41" s="1180"/>
      <c r="BT41" s="1159" t="s">
        <v>113</v>
      </c>
      <c r="BU41" s="1159"/>
      <c r="BV41" s="1159" t="s">
        <v>114</v>
      </c>
      <c r="BW41" s="1159"/>
      <c r="BX41" s="1159" t="s">
        <v>115</v>
      </c>
      <c r="BY41" s="1159"/>
      <c r="BZ41" s="1159" t="s">
        <v>116</v>
      </c>
      <c r="CA41" s="1159"/>
      <c r="CB41" s="1159" t="s">
        <v>117</v>
      </c>
      <c r="CC41" s="1159"/>
      <c r="CD41" s="1159" t="s">
        <v>118</v>
      </c>
      <c r="CE41" s="1159"/>
      <c r="CF41" s="1157" t="s">
        <v>119</v>
      </c>
      <c r="CG41" s="1158"/>
      <c r="CH41" s="1159" t="s">
        <v>120</v>
      </c>
      <c r="CI41" s="1159"/>
      <c r="CJ41" s="1159" t="s">
        <v>121</v>
      </c>
      <c r="CK41" s="1159"/>
      <c r="CL41" s="1159" t="s">
        <v>122</v>
      </c>
      <c r="CM41" s="1159"/>
      <c r="CN41" s="1159" t="s">
        <v>123</v>
      </c>
      <c r="CO41" s="1159"/>
      <c r="CP41" s="1159" t="s">
        <v>124</v>
      </c>
      <c r="CQ41" s="1159"/>
    </row>
    <row r="42" spans="1:95" s="411" customFormat="1" ht="23.25" customHeight="1">
      <c r="A42" s="1201"/>
      <c r="B42" s="1172" t="s">
        <v>125</v>
      </c>
      <c r="C42" s="1173"/>
      <c r="D42" s="1173"/>
      <c r="E42" s="1173"/>
      <c r="F42" s="1173"/>
      <c r="G42" s="1173"/>
      <c r="H42" s="1173"/>
      <c r="I42" s="1173"/>
      <c r="J42" s="1173"/>
      <c r="K42" s="1173"/>
      <c r="L42" s="1173"/>
      <c r="M42" s="1173"/>
      <c r="N42" s="1173"/>
      <c r="O42" s="1173"/>
      <c r="P42" s="1173"/>
      <c r="Q42" s="55">
        <v>4</v>
      </c>
      <c r="R42" s="1185"/>
      <c r="S42" s="1186"/>
      <c r="T42" s="1151" t="str">
        <f>+IF(入力シート!K52="","","質")</f>
        <v/>
      </c>
      <c r="U42" s="1142"/>
      <c r="V42" s="1142" t="str">
        <f>+IF(入力シート!K52="","",MID(TEXT(入力シート!K52,"0#"),1,1))</f>
        <v/>
      </c>
      <c r="W42" s="1142"/>
      <c r="X42" s="1143" t="str">
        <f>+IF(入力シート!K52="","",MID(TEXT(入力シート!K52,"0#"),2,1))</f>
        <v/>
      </c>
      <c r="Y42" s="1144"/>
      <c r="Z42" s="1185"/>
      <c r="AA42" s="1186"/>
      <c r="AB42" s="438" t="str">
        <f>+IF(入力シート!M52="","",MID(TEXT(入力シート!M52,"00000#"),1,1))</f>
        <v/>
      </c>
      <c r="AC42" s="439" t="str">
        <f>+IF(入力シート!M52="","",MID(TEXT(入力シート!M52,"00000#"),2,1))</f>
        <v/>
      </c>
      <c r="AD42" s="439" t="str">
        <f>+IF(入力シート!M52="","",MID(TEXT(入力シート!M52,"00000#"),3,1))</f>
        <v/>
      </c>
      <c r="AE42" s="439" t="str">
        <f>+IF(入力シート!M52="","",MID(TEXT(入力シート!M52,"00000#"),4,1))</f>
        <v/>
      </c>
      <c r="AF42" s="439" t="str">
        <f>+IF(入力シート!M52="","",MID(TEXT(入力シート!M52,"00000#"),5,1))</f>
        <v/>
      </c>
      <c r="AG42" s="440" t="str">
        <f>+IF(入力シート!M52="","",MID(TEXT(入力シート!M52,"00000#"),6,1))</f>
        <v/>
      </c>
      <c r="AH42" s="362" t="s">
        <v>942</v>
      </c>
      <c r="AI42" s="363" t="s">
        <v>943</v>
      </c>
      <c r="AJ42" s="431" t="str">
        <f>+IF(入力シート!O52="","",MID(TEXT(入力シート!O52,"YYYY/MM/DD"),3,1))</f>
        <v/>
      </c>
      <c r="AK42" s="429" t="str">
        <f>+IF(入力シート!O52="","",MID(TEXT(入力シート!O52,"YYYY/MM/DD"),4,1))</f>
        <v/>
      </c>
      <c r="AL42" s="431" t="str">
        <f>+IF(入力シート!O52="","",MID(TEXT(入力シート!O52,"YYYY/MM/DD"),6,1))</f>
        <v/>
      </c>
      <c r="AM42" s="429" t="str">
        <f>+IF(入力シート!O52="","",MID(TEXT(入力シート!O52,"YYYY/MM/DD"),7,1))</f>
        <v/>
      </c>
      <c r="AN42" s="431" t="str">
        <f>+IF(入力シート!O52="","",MID(TEXT(入力シート!O52,"YYYY/MM/DD"),9,1))</f>
        <v/>
      </c>
      <c r="AO42" s="429" t="str">
        <f>+IF(入力シート!O52="","",MID(TEXT(入力シート!O52,"YYYY/MM/DD"),10,1))</f>
        <v/>
      </c>
      <c r="AP42" s="362" t="s">
        <v>942</v>
      </c>
      <c r="AQ42" s="363" t="s">
        <v>943</v>
      </c>
      <c r="AR42" s="431" t="str">
        <f>+IF(入力シート!S52="","",MID(TEXT(入力シート!S52,"YYYY/MM/DD"),3,1))</f>
        <v/>
      </c>
      <c r="AS42" s="429" t="str">
        <f>+IF(入力シート!S52="","",MID(TEXT(入力シート!S52,"YYYY/MM/DD"),4,1))</f>
        <v/>
      </c>
      <c r="AT42" s="431" t="str">
        <f>+IF(入力シート!S52="","",MID(TEXT(入力シート!S52,"YYYY/MM/DD"),6,1))</f>
        <v/>
      </c>
      <c r="AU42" s="429" t="str">
        <f>+IF(入力シート!S52="","",MID(TEXT(入力シート!S52,"YYYY/MM/DD"),7,1))</f>
        <v/>
      </c>
      <c r="AV42" s="431" t="str">
        <f>+IF(入力シート!S52="","",MID(TEXT(入力シート!S52,"YYYY/MM/DD"),9,1))</f>
        <v/>
      </c>
      <c r="AW42" s="429" t="str">
        <f>+IF(入力シート!S52="","",MID(TEXT(入力シート!S52,"YYYY/MM/DD"),10,1))</f>
        <v/>
      </c>
      <c r="AY42" s="1176"/>
      <c r="AZ42" s="1175"/>
      <c r="BA42" s="1175"/>
      <c r="BB42" s="1145" t="s">
        <v>126</v>
      </c>
      <c r="BC42" s="1146"/>
      <c r="BD42" s="1146"/>
      <c r="BE42" s="1146"/>
      <c r="BF42" s="1146"/>
      <c r="BG42" s="1146"/>
      <c r="BH42" s="1146"/>
      <c r="BI42" s="1146"/>
      <c r="BJ42" s="1146"/>
      <c r="BK42" s="1146"/>
      <c r="BL42" s="1146"/>
      <c r="BM42" s="1146"/>
      <c r="BN42" s="1146"/>
      <c r="BO42" s="1147"/>
      <c r="BP42" s="1138" t="str">
        <f>+IF(入力シート!I58="○",1,"")</f>
        <v/>
      </c>
      <c r="BQ42" s="1138"/>
      <c r="BR42" s="1140" t="str">
        <f>+IF(入力シート!J58="○",1,"")</f>
        <v/>
      </c>
      <c r="BS42" s="1141"/>
      <c r="BT42" s="1138" t="str">
        <f>+IF(入力シート!K58="○",1,"")</f>
        <v/>
      </c>
      <c r="BU42" s="1138"/>
      <c r="BV42" s="1138" t="str">
        <f>+IF(入力シート!L58="○",1,"")</f>
        <v/>
      </c>
      <c r="BW42" s="1138"/>
      <c r="BX42" s="1138" t="str">
        <f>+IF(入力シート!M58="○",1,"")</f>
        <v/>
      </c>
      <c r="BY42" s="1138"/>
      <c r="BZ42" s="1138" t="str">
        <f>+IF(入力シート!N58="○",1,"")</f>
        <v/>
      </c>
      <c r="CA42" s="1138"/>
      <c r="CB42" s="1138" t="str">
        <f>+IF(入力シート!O58="○",1,"")</f>
        <v/>
      </c>
      <c r="CC42" s="1138"/>
      <c r="CD42" s="1138" t="str">
        <f>+IF(入力シート!P58="○",1,"")</f>
        <v/>
      </c>
      <c r="CE42" s="1138"/>
      <c r="CF42" s="1138" t="str">
        <f>+IF(入力シート!Q58="○",1,"")</f>
        <v/>
      </c>
      <c r="CG42" s="1138"/>
      <c r="CH42" s="1138" t="str">
        <f>+IF(入力シート!R58="○",1,"")</f>
        <v/>
      </c>
      <c r="CI42" s="1138"/>
      <c r="CJ42" s="1138" t="str">
        <f>+IF(入力シート!S58="○",1,"")</f>
        <v/>
      </c>
      <c r="CK42" s="1138"/>
      <c r="CL42" s="1138" t="str">
        <f>+IF(入力シート!T58="○",1,"")</f>
        <v/>
      </c>
      <c r="CM42" s="1138"/>
      <c r="CN42" s="1139" t="str">
        <f>+IF(入力シート!U58="○",1,"")</f>
        <v/>
      </c>
      <c r="CO42" s="1139"/>
      <c r="CP42" s="1139" t="str">
        <f>+IF(入力シート!V58="○",1,"")</f>
        <v/>
      </c>
      <c r="CQ42" s="1139"/>
    </row>
    <row r="43" spans="1:95" s="411" customFormat="1" ht="23.25" customHeight="1">
      <c r="A43" s="1201"/>
      <c r="B43" s="1148" t="s">
        <v>127</v>
      </c>
      <c r="C43" s="1149"/>
      <c r="D43" s="1149"/>
      <c r="E43" s="1149"/>
      <c r="F43" s="1149"/>
      <c r="G43" s="1149"/>
      <c r="H43" s="1149"/>
      <c r="I43" s="1149"/>
      <c r="J43" s="1149"/>
      <c r="K43" s="1149"/>
      <c r="L43" s="1149"/>
      <c r="M43" s="1149"/>
      <c r="N43" s="1149"/>
      <c r="O43" s="1149"/>
      <c r="P43" s="1149"/>
      <c r="Q43" s="58">
        <v>5</v>
      </c>
      <c r="R43" s="1187"/>
      <c r="S43" s="1188"/>
      <c r="T43" s="1151" t="str">
        <f>+IF(入力シート!K53="","","補")</f>
        <v/>
      </c>
      <c r="U43" s="1142"/>
      <c r="V43" s="1142" t="str">
        <f>+IF(入力シート!K53="","",MID(TEXT(入力シート!K53,"0#"),1,1))</f>
        <v/>
      </c>
      <c r="W43" s="1142"/>
      <c r="X43" s="1143" t="str">
        <f>+IF(入力シート!K53="","",MID(TEXT(入力シート!K53,"0#"),2,1))</f>
        <v/>
      </c>
      <c r="Y43" s="1144"/>
      <c r="Z43" s="1187"/>
      <c r="AA43" s="1188"/>
      <c r="AB43" s="466" t="str">
        <f>+IF(入力シート!M53="","",MID(TEXT(入力シート!M53,"00000#"),1,1))</f>
        <v/>
      </c>
      <c r="AC43" s="467" t="str">
        <f>+IF(入力シート!M53="","",MID(TEXT(入力シート!M53,"00000#"),2,1))</f>
        <v/>
      </c>
      <c r="AD43" s="467" t="str">
        <f>+IF(入力シート!M53="","",MID(TEXT(入力シート!M53,"00000#"),3,1))</f>
        <v/>
      </c>
      <c r="AE43" s="467" t="str">
        <f>+IF(入力シート!M53="","",MID(TEXT(入力シート!M53,"00000#"),4,1))</f>
        <v/>
      </c>
      <c r="AF43" s="467" t="str">
        <f>+IF(入力シート!M53="","",MID(TEXT(入力シート!M53,"00000#"),5,1))</f>
        <v/>
      </c>
      <c r="AG43" s="468" t="str">
        <f>+IF(入力シート!M53="","",MID(TEXT(入力シート!M53,"00000#"),6,1))</f>
        <v/>
      </c>
      <c r="AH43" s="362" t="s">
        <v>942</v>
      </c>
      <c r="AI43" s="363" t="s">
        <v>943</v>
      </c>
      <c r="AJ43" s="431" t="str">
        <f>+IF(入力シート!O53="","",MID(TEXT(入力シート!O53,"YYYY/MM/DD"),3,1))</f>
        <v/>
      </c>
      <c r="AK43" s="429" t="str">
        <f>+IF(入力シート!O53="","",MID(TEXT(入力シート!O53,"YYYY/MM/DD"),4,1))</f>
        <v/>
      </c>
      <c r="AL43" s="431" t="str">
        <f>+IF(入力シート!O53="","",MID(TEXT(入力シート!O53,"YYYY/MM/DD"),6,1))</f>
        <v/>
      </c>
      <c r="AM43" s="429" t="str">
        <f>+IF(入力シート!O53="","",MID(TEXT(入力シート!O53,"YYYY/MM/DD"),7,1))</f>
        <v/>
      </c>
      <c r="AN43" s="431" t="str">
        <f>+IF(入力シート!O53="","",MID(TEXT(入力シート!O53,"YYYY/MM/DD"),9,1))</f>
        <v/>
      </c>
      <c r="AO43" s="429" t="str">
        <f>+IF(入力シート!O53="","",MID(TEXT(入力シート!O53,"YYYY/MM/DD"),10,1))</f>
        <v/>
      </c>
      <c r="AP43" s="362" t="s">
        <v>942</v>
      </c>
      <c r="AQ43" s="363" t="s">
        <v>943</v>
      </c>
      <c r="AR43" s="431" t="str">
        <f>+IF(入力シート!S53="","",MID(TEXT(入力シート!S53,"YYYY/MM/DD"),3,1))</f>
        <v/>
      </c>
      <c r="AS43" s="429" t="str">
        <f>+IF(入力シート!S53="","",MID(TEXT(入力シート!S53,"YYYY/MM/DD"),4,1))</f>
        <v/>
      </c>
      <c r="AT43" s="431" t="str">
        <f>+IF(入力シート!S53="","",MID(TEXT(入力シート!S53,"YYYY/MM/DD"),6,1))</f>
        <v/>
      </c>
      <c r="AU43" s="429" t="str">
        <f>+IF(入力シート!S53="","",MID(TEXT(入力シート!S53,"YYYY/MM/DD"),7,1))</f>
        <v/>
      </c>
      <c r="AV43" s="431" t="str">
        <f>+IF(入力シート!S53="","",MID(TEXT(入力シート!S53,"YYYY/MM/DD"),9,1))</f>
        <v/>
      </c>
      <c r="AW43" s="429" t="str">
        <f>+IF(入力シート!S53="","",MID(TEXT(入力シート!S53,"YYYY/MM/DD"),10,1))</f>
        <v/>
      </c>
      <c r="AY43" s="1176"/>
      <c r="AZ43" s="1175"/>
      <c r="BA43" s="1175"/>
      <c r="BB43" s="1145" t="s">
        <v>128</v>
      </c>
      <c r="BC43" s="1146"/>
      <c r="BD43" s="1146"/>
      <c r="BE43" s="1146"/>
      <c r="BF43" s="1146"/>
      <c r="BG43" s="1146"/>
      <c r="BH43" s="1146"/>
      <c r="BI43" s="1146"/>
      <c r="BJ43" s="1146"/>
      <c r="BK43" s="1146"/>
      <c r="BL43" s="1146"/>
      <c r="BM43" s="1146"/>
      <c r="BN43" s="1146"/>
      <c r="BO43" s="1147"/>
      <c r="BP43" s="1140" t="str">
        <f>+IF(入力シート!I59="○",1,"")</f>
        <v/>
      </c>
      <c r="BQ43" s="1141"/>
      <c r="BR43" s="1140" t="str">
        <f>+IF(入力シート!J59="○",1,"")</f>
        <v/>
      </c>
      <c r="BS43" s="1141"/>
      <c r="BT43" s="1138" t="str">
        <f>+IF(入力シート!K59="○",1,"")</f>
        <v/>
      </c>
      <c r="BU43" s="1138"/>
      <c r="BV43" s="1138" t="str">
        <f>+IF(入力シート!L59="○",1,"")</f>
        <v/>
      </c>
      <c r="BW43" s="1138"/>
      <c r="BX43" s="1138" t="str">
        <f>+IF(入力シート!M59="○",1,"")</f>
        <v/>
      </c>
      <c r="BY43" s="1138"/>
      <c r="BZ43" s="1138" t="str">
        <f>+IF(入力シート!N59="○",1,"")</f>
        <v/>
      </c>
      <c r="CA43" s="1138"/>
      <c r="CB43" s="1138" t="str">
        <f>+IF(入力シート!O59="○",1,"")</f>
        <v/>
      </c>
      <c r="CC43" s="1138"/>
      <c r="CD43" s="1138" t="str">
        <f>+IF(入力シート!P59="○",1,"")</f>
        <v/>
      </c>
      <c r="CE43" s="1138"/>
      <c r="CF43" s="1138" t="str">
        <f>+IF(入力シート!Q59="○",1,"")</f>
        <v/>
      </c>
      <c r="CG43" s="1138"/>
      <c r="CH43" s="1138" t="str">
        <f>+IF(入力シート!R59="○",1,"")</f>
        <v/>
      </c>
      <c r="CI43" s="1138"/>
      <c r="CJ43" s="1138" t="str">
        <f>+IF(入力シート!S59="○",1,"")</f>
        <v/>
      </c>
      <c r="CK43" s="1138"/>
      <c r="CL43" s="1138" t="str">
        <f>+IF(入力シート!T59="○",1,"")</f>
        <v/>
      </c>
      <c r="CM43" s="1138"/>
      <c r="CN43" s="1139" t="str">
        <f>+IF(入力シート!U59="○",1,"")</f>
        <v/>
      </c>
      <c r="CO43" s="1139"/>
      <c r="CP43" s="1139" t="str">
        <f>+IF(入力シート!V59="○",1,"")</f>
        <v/>
      </c>
      <c r="CQ43" s="1139"/>
    </row>
    <row r="44" spans="1:95" s="411" customFormat="1" ht="23.25" customHeight="1">
      <c r="A44" s="1202"/>
      <c r="B44" s="1148" t="s">
        <v>129</v>
      </c>
      <c r="C44" s="1149"/>
      <c r="D44" s="1149"/>
      <c r="E44" s="1149"/>
      <c r="F44" s="1149"/>
      <c r="G44" s="1149"/>
      <c r="H44" s="1149"/>
      <c r="I44" s="1149"/>
      <c r="J44" s="1149"/>
      <c r="K44" s="1149"/>
      <c r="L44" s="1149"/>
      <c r="M44" s="1149"/>
      <c r="N44" s="1149"/>
      <c r="O44" s="1149"/>
      <c r="P44" s="1149"/>
      <c r="Q44" s="55">
        <v>6</v>
      </c>
      <c r="R44" s="1150" t="str">
        <f>+IF(入力シート!I54="","",入力シート!I54)</f>
        <v/>
      </c>
      <c r="S44" s="1144"/>
      <c r="T44" s="1151" t="str">
        <f>+IF(入力シート!J54="","",MID(入力シート!J54,1,1))</f>
        <v/>
      </c>
      <c r="U44" s="1142"/>
      <c r="V44" s="1142" t="str">
        <f>+IF(入力シート!J54="","",MID(入力シート!J54,2,1))</f>
        <v/>
      </c>
      <c r="W44" s="1142"/>
      <c r="X44" s="1143" t="str">
        <f>+IF(入力シート!J54="","",MID(入力シート!J54,3,1))</f>
        <v/>
      </c>
      <c r="Y44" s="1144"/>
      <c r="Z44" s="1152" t="str">
        <f>+IF(入力シート!L54="","",入力シート!L54)</f>
        <v/>
      </c>
      <c r="AA44" s="1153"/>
      <c r="AB44" s="438" t="str">
        <f>+IF(入力シート!M54="","",MID(TEXT(入力シート!M54,"00000#"),1,1))</f>
        <v/>
      </c>
      <c r="AC44" s="439" t="str">
        <f>+IF(入力シート!M54="","",MID(TEXT(入力シート!M54,"00000#"),2,1))</f>
        <v/>
      </c>
      <c r="AD44" s="439" t="str">
        <f>+IF(入力シート!M54="","",MID(TEXT(入力シート!M54,"00000#"),3,1))</f>
        <v/>
      </c>
      <c r="AE44" s="439" t="str">
        <f>+IF(入力シート!M54="","",MID(TEXT(入力シート!M54,"00000#"),4,1))</f>
        <v/>
      </c>
      <c r="AF44" s="439" t="str">
        <f>+IF(入力シート!M54="","",MID(TEXT(入力シート!M54,"00000#"),5,1))</f>
        <v/>
      </c>
      <c r="AG44" s="440" t="str">
        <f>+IF(入力シート!M54="","",MID(TEXT(入力シート!M54,"00000#"),6,1))</f>
        <v/>
      </c>
      <c r="AH44" s="362" t="s">
        <v>942</v>
      </c>
      <c r="AI44" s="363" t="s">
        <v>943</v>
      </c>
      <c r="AJ44" s="431" t="str">
        <f>+IF(入力シート!O54="","",MID(TEXT(入力シート!O54,"YYYY/MM/DD"),3,1))</f>
        <v/>
      </c>
      <c r="AK44" s="429" t="str">
        <f>+IF(入力シート!O54="","",MID(TEXT(入力シート!O54,"YYYY/MM/DD"),4,1))</f>
        <v/>
      </c>
      <c r="AL44" s="431" t="str">
        <f>+IF(入力シート!O54="","",MID(TEXT(入力シート!O54,"YYYY/MM/DD"),6,1))</f>
        <v/>
      </c>
      <c r="AM44" s="429" t="str">
        <f>+IF(入力シート!O54="","",MID(TEXT(入力シート!O54,"YYYY/MM/DD"),7,1))</f>
        <v/>
      </c>
      <c r="AN44" s="431" t="str">
        <f>+IF(入力シート!O54="","",MID(TEXT(入力シート!O54,"YYYY/MM/DD"),9,1))</f>
        <v/>
      </c>
      <c r="AO44" s="429" t="str">
        <f>+IF(入力シート!O54="","",MID(TEXT(入力シート!O54,"YYYY/MM/DD"),10,1))</f>
        <v/>
      </c>
      <c r="AP44" s="362" t="s">
        <v>942</v>
      </c>
      <c r="AQ44" s="363" t="s">
        <v>943</v>
      </c>
      <c r="AR44" s="431" t="str">
        <f>+IF(入力シート!S54="","",MID(TEXT(入力シート!S54,"YYYY/MM/DD"),3,1))</f>
        <v/>
      </c>
      <c r="AS44" s="429" t="str">
        <f>+IF(入力シート!S54="","",MID(TEXT(入力シート!S54,"YYYY/MM/DD"),4,1))</f>
        <v/>
      </c>
      <c r="AT44" s="431" t="str">
        <f>+IF(入力シート!S54="","",MID(TEXT(入力シート!S54,"YYYY/MM/DD"),6,1))</f>
        <v/>
      </c>
      <c r="AU44" s="429" t="str">
        <f>+IF(入力シート!S54="","",MID(TEXT(入力シート!S54,"YYYY/MM/DD"),7,1))</f>
        <v/>
      </c>
      <c r="AV44" s="431" t="str">
        <f>+IF(入力シート!S54="","",MID(TEXT(入力シート!S54,"YYYY/MM/DD"),9,1))</f>
        <v/>
      </c>
      <c r="AW44" s="429" t="str">
        <f>+IF(入力シート!S54="","",MID(TEXT(入力シート!S54,"YYYY/MM/DD"),10,1))</f>
        <v/>
      </c>
      <c r="AY44" s="1176"/>
      <c r="AZ44" s="1175"/>
      <c r="BA44" s="1175"/>
      <c r="BB44" s="1154" t="s">
        <v>130</v>
      </c>
      <c r="BC44" s="1155"/>
      <c r="BD44" s="1155"/>
      <c r="BE44" s="1155"/>
      <c r="BF44" s="1155"/>
      <c r="BG44" s="1155"/>
      <c r="BH44" s="1155"/>
      <c r="BI44" s="1155"/>
      <c r="BJ44" s="1155"/>
      <c r="BK44" s="1155"/>
      <c r="BL44" s="1155"/>
      <c r="BM44" s="1155"/>
      <c r="BN44" s="1155"/>
      <c r="BO44" s="1156"/>
      <c r="BP44" s="1140" t="str">
        <f>+IF(入力シート!I60="○",1,"")</f>
        <v/>
      </c>
      <c r="BQ44" s="1141"/>
      <c r="BR44" s="1140" t="str">
        <f>+IF(入力シート!J60="○",1,"")</f>
        <v/>
      </c>
      <c r="BS44" s="1141"/>
      <c r="BT44" s="1138" t="str">
        <f>+IF(入力シート!K60="○",1,"")</f>
        <v/>
      </c>
      <c r="BU44" s="1138"/>
      <c r="BV44" s="1138" t="str">
        <f>+IF(入力シート!L60="○",1,"")</f>
        <v/>
      </c>
      <c r="BW44" s="1138"/>
      <c r="BX44" s="1138" t="str">
        <f>+IF(入力シート!M60="○",1,"")</f>
        <v/>
      </c>
      <c r="BY44" s="1138"/>
      <c r="BZ44" s="1138" t="str">
        <f>+IF(入力シート!N60="○",1,"")</f>
        <v/>
      </c>
      <c r="CA44" s="1138"/>
      <c r="CB44" s="1138" t="str">
        <f>+IF(入力シート!O60="○",1,"")</f>
        <v/>
      </c>
      <c r="CC44" s="1138"/>
      <c r="CD44" s="1138" t="str">
        <f>+IF(入力シート!P60="○",1,"")</f>
        <v/>
      </c>
      <c r="CE44" s="1138"/>
      <c r="CF44" s="1138" t="str">
        <f>+IF(入力シート!Q60="○",1,"")</f>
        <v/>
      </c>
      <c r="CG44" s="1138"/>
      <c r="CH44" s="1138" t="str">
        <f>+IF(入力シート!R60="○",1,"")</f>
        <v/>
      </c>
      <c r="CI44" s="1138"/>
      <c r="CJ44" s="1138" t="str">
        <f>+IF(入力シート!S60="○",1,"")</f>
        <v/>
      </c>
      <c r="CK44" s="1138"/>
      <c r="CL44" s="1138" t="str">
        <f>+IF(入力シート!T60="○",1,"")</f>
        <v/>
      </c>
      <c r="CM44" s="1138"/>
      <c r="CN44" s="1139" t="str">
        <f>+IF(入力シート!U60="○",1,"")</f>
        <v/>
      </c>
      <c r="CO44" s="1139"/>
      <c r="CP44" s="1139" t="str">
        <f>+IF(入力シート!V60="○",1,"")</f>
        <v/>
      </c>
      <c r="CQ44" s="1139"/>
    </row>
    <row r="45" spans="1:95" s="411" customFormat="1" ht="23.25" customHeight="1" thickBot="1">
      <c r="AY45" s="1176"/>
      <c r="AZ45" s="1175"/>
      <c r="BA45" s="1175"/>
      <c r="BB45" s="963" t="s">
        <v>131</v>
      </c>
      <c r="BC45" s="964"/>
      <c r="BD45" s="964"/>
      <c r="BE45" s="964"/>
      <c r="BF45" s="964"/>
      <c r="BG45" s="964"/>
      <c r="BH45" s="964"/>
      <c r="BI45" s="964"/>
      <c r="BJ45" s="964"/>
      <c r="BK45" s="964"/>
      <c r="BL45" s="964"/>
      <c r="BM45" s="964"/>
      <c r="BN45" s="964"/>
      <c r="BO45" s="965"/>
      <c r="BP45" s="1136" t="str">
        <f>+IF(入力シート!I61="○",1,"")</f>
        <v/>
      </c>
      <c r="BQ45" s="1137"/>
      <c r="BR45" s="1136" t="str">
        <f>+IF(入力シート!J61="○",1,"")</f>
        <v/>
      </c>
      <c r="BS45" s="1137"/>
      <c r="BT45" s="1126" t="str">
        <f>+IF(入力シート!K61="○",1,"")</f>
        <v/>
      </c>
      <c r="BU45" s="1126"/>
      <c r="BV45" s="1126" t="str">
        <f>+IF(入力シート!L61="○",1,"")</f>
        <v/>
      </c>
      <c r="BW45" s="1126"/>
      <c r="BX45" s="1126" t="str">
        <f>+IF(入力シート!M61="○",1,"")</f>
        <v/>
      </c>
      <c r="BY45" s="1126"/>
      <c r="BZ45" s="1126" t="str">
        <f>+IF(入力シート!N61="○",1,"")</f>
        <v/>
      </c>
      <c r="CA45" s="1126"/>
      <c r="CB45" s="1126" t="str">
        <f>+IF(入力シート!O61="○",1,"")</f>
        <v/>
      </c>
      <c r="CC45" s="1126"/>
      <c r="CD45" s="1126" t="str">
        <f>+IF(入力シート!P61="○",1,"")</f>
        <v/>
      </c>
      <c r="CE45" s="1126"/>
      <c r="CF45" s="1126" t="str">
        <f>+IF(入力シート!Q61="○",1,"")</f>
        <v/>
      </c>
      <c r="CG45" s="1126"/>
      <c r="CH45" s="1126" t="str">
        <f>+IF(入力シート!R61="○",1,"")</f>
        <v/>
      </c>
      <c r="CI45" s="1126"/>
      <c r="CJ45" s="1126" t="str">
        <f>+IF(入力シート!S61="○",1,"")</f>
        <v/>
      </c>
      <c r="CK45" s="1126"/>
      <c r="CL45" s="1126" t="str">
        <f>+IF(入力シート!T61="○",1,"")</f>
        <v/>
      </c>
      <c r="CM45" s="1126"/>
      <c r="CN45" s="1127" t="str">
        <f>+IF(入力シート!U61="○",1,"")</f>
        <v/>
      </c>
      <c r="CO45" s="1127"/>
      <c r="CP45" s="1127" t="str">
        <f>+IF(入力シート!V61="○",1,"")</f>
        <v/>
      </c>
      <c r="CQ45" s="1127"/>
    </row>
    <row r="46" spans="1:95" s="411" customFormat="1" ht="23.25" customHeight="1" thickTop="1">
      <c r="A46" s="1114" t="s">
        <v>132</v>
      </c>
      <c r="B46" s="1115"/>
      <c r="C46" s="1115"/>
      <c r="D46" s="1115"/>
      <c r="E46" s="1115"/>
      <c r="F46" s="1115"/>
      <c r="G46" s="1115"/>
      <c r="H46" s="1115"/>
      <c r="I46" s="1115"/>
      <c r="J46" s="1115"/>
      <c r="K46" s="1115"/>
      <c r="L46" s="1115"/>
      <c r="M46" s="1115"/>
      <c r="N46" s="1115"/>
      <c r="O46" s="1115"/>
      <c r="P46" s="1115"/>
      <c r="Q46" s="1115"/>
      <c r="R46" s="1115"/>
      <c r="S46" s="1115"/>
      <c r="T46" s="1115"/>
      <c r="U46" s="1115"/>
      <c r="V46" s="1116"/>
      <c r="Y46" s="931" t="s">
        <v>133</v>
      </c>
      <c r="Z46" s="931"/>
      <c r="AA46" s="931"/>
      <c r="AB46" s="931"/>
      <c r="AC46" s="931"/>
      <c r="AD46" s="931"/>
      <c r="AE46" s="931"/>
      <c r="AF46" s="931"/>
      <c r="AG46" s="931"/>
      <c r="AJ46" s="994" t="s">
        <v>134</v>
      </c>
      <c r="AK46" s="931"/>
      <c r="AL46" s="931"/>
      <c r="AM46" s="931"/>
      <c r="AN46" s="966" t="s">
        <v>135</v>
      </c>
      <c r="AO46" s="966"/>
      <c r="AP46" s="460" t="str">
        <f>+IF(MID(TEXT(入力シート!J113,"00#"),1,1)="0","",MID(TEXT(入力シート!J113,"00#"),1,1))</f>
        <v/>
      </c>
      <c r="AQ46" s="469" t="str">
        <f>+IF(AND(AP46="",MID(TEXT(入力シート!J113,"00#"),2,1)="0"),"",MID(TEXT(入力シート!J113,"00#"),2,1))</f>
        <v/>
      </c>
      <c r="AR46" s="463" t="str">
        <f>+IF(AND(AQ46="",MID(TEXT(入力シート!J113,"00#"),3,1)="0"),"",MID(TEXT(入力シート!J113,"00#"),3,1))</f>
        <v/>
      </c>
      <c r="AT46" s="470"/>
      <c r="AU46" s="470"/>
      <c r="AY46" s="1176"/>
      <c r="AZ46" s="1175"/>
      <c r="BA46" s="1175"/>
      <c r="BB46" s="1117" t="s">
        <v>136</v>
      </c>
      <c r="BC46" s="1118"/>
      <c r="BD46" s="1118"/>
      <c r="BE46" s="1118"/>
      <c r="BF46" s="1118"/>
      <c r="BG46" s="1118"/>
      <c r="BH46" s="1118"/>
      <c r="BI46" s="1118"/>
      <c r="BJ46" s="1118"/>
      <c r="BK46" s="1118"/>
      <c r="BL46" s="1118"/>
      <c r="BM46" s="1118"/>
      <c r="BN46" s="1118"/>
      <c r="BO46" s="1119"/>
      <c r="BP46" s="962" t="s">
        <v>111</v>
      </c>
      <c r="BQ46" s="962"/>
      <c r="BR46" s="1131" t="s">
        <v>112</v>
      </c>
      <c r="BS46" s="1132"/>
      <c r="BT46" s="962" t="s">
        <v>113</v>
      </c>
      <c r="BU46" s="962"/>
      <c r="BV46" s="962" t="s">
        <v>114</v>
      </c>
      <c r="BW46" s="962"/>
      <c r="BX46" s="962" t="s">
        <v>115</v>
      </c>
      <c r="BY46" s="962"/>
      <c r="BZ46" s="962" t="s">
        <v>116</v>
      </c>
      <c r="CA46" s="962"/>
      <c r="CB46" s="962" t="s">
        <v>117</v>
      </c>
      <c r="CC46" s="962"/>
      <c r="CD46" s="962" t="s">
        <v>118</v>
      </c>
      <c r="CE46" s="962"/>
      <c r="CF46" s="1129" t="s">
        <v>119</v>
      </c>
      <c r="CG46" s="1130"/>
      <c r="CH46" s="962" t="s">
        <v>120</v>
      </c>
      <c r="CI46" s="962"/>
      <c r="CJ46" s="962" t="s">
        <v>121</v>
      </c>
      <c r="CK46" s="962"/>
      <c r="CL46" s="962" t="s">
        <v>122</v>
      </c>
      <c r="CM46" s="962"/>
      <c r="CN46" s="962" t="s">
        <v>123</v>
      </c>
      <c r="CO46" s="962"/>
      <c r="CP46" s="962" t="s">
        <v>124</v>
      </c>
      <c r="CQ46" s="1099"/>
    </row>
    <row r="47" spans="1:95" s="411" customFormat="1" ht="23.25" customHeight="1" thickBot="1">
      <c r="A47" s="1077" t="s">
        <v>107</v>
      </c>
      <c r="B47" s="1077"/>
      <c r="C47" s="1077"/>
      <c r="D47" s="1077"/>
      <c r="E47" s="1077"/>
      <c r="F47" s="1077"/>
      <c r="G47" s="1077"/>
      <c r="H47" s="1080" t="s">
        <v>137</v>
      </c>
      <c r="I47" s="1080"/>
      <c r="J47" s="1082" t="s">
        <v>138</v>
      </c>
      <c r="K47" s="1083"/>
      <c r="L47" s="1083"/>
      <c r="M47" s="1083"/>
      <c r="N47" s="1084" t="s">
        <v>139</v>
      </c>
      <c r="O47" s="1084"/>
      <c r="P47" s="1084"/>
      <c r="Q47" s="1084"/>
      <c r="R47" s="1084"/>
      <c r="S47" s="1084"/>
      <c r="T47" s="396"/>
      <c r="U47" s="1090" t="s">
        <v>140</v>
      </c>
      <c r="V47" s="1091"/>
      <c r="W47" s="471"/>
      <c r="X47" s="472"/>
      <c r="Y47" s="931" t="s">
        <v>141</v>
      </c>
      <c r="Z47" s="931"/>
      <c r="AA47" s="931"/>
      <c r="AB47" s="931"/>
      <c r="AC47" s="931"/>
      <c r="AD47" s="931"/>
      <c r="AE47" s="931"/>
      <c r="AF47" s="931"/>
      <c r="AG47" s="473" t="str">
        <f>+IF(入力シート!K92="","",入力シート!K92)</f>
        <v/>
      </c>
      <c r="AJ47" s="931"/>
      <c r="AK47" s="931"/>
      <c r="AL47" s="931"/>
      <c r="AM47" s="931"/>
      <c r="AN47" s="966" t="s">
        <v>142</v>
      </c>
      <c r="AO47" s="966"/>
      <c r="AP47" s="460" t="str">
        <f>+IF(MID(TEXT(入力シート!J114,"00#"),1,1)="0","",MID(TEXT(入力シート!J114,"00#"),1,1))</f>
        <v/>
      </c>
      <c r="AQ47" s="469" t="str">
        <f>+IF(AND(AP47="",MID(TEXT(入力シート!J114,"00#"),2,1)="0"),"",MID(TEXT(入力シート!J114,"00#"),2,1))</f>
        <v/>
      </c>
      <c r="AR47" s="463" t="str">
        <f>+IF(AND(AQ47="",MID(TEXT(入力シート!J114,"00#"),3,1)="0"),"",MID(TEXT(入力シート!J114,"00#"),3,1))</f>
        <v/>
      </c>
      <c r="AT47" s="470"/>
      <c r="AU47" s="470"/>
      <c r="AY47" s="1176"/>
      <c r="AZ47" s="1175"/>
      <c r="BA47" s="1175"/>
      <c r="BB47" s="1120"/>
      <c r="BC47" s="1121"/>
      <c r="BD47" s="1121"/>
      <c r="BE47" s="1121"/>
      <c r="BF47" s="1121"/>
      <c r="BG47" s="1121"/>
      <c r="BH47" s="1121"/>
      <c r="BI47" s="1121"/>
      <c r="BJ47" s="1121"/>
      <c r="BK47" s="1121"/>
      <c r="BL47" s="1121"/>
      <c r="BM47" s="1121"/>
      <c r="BN47" s="1121"/>
      <c r="BO47" s="1122"/>
      <c r="BP47" s="1094" t="str">
        <f>+IF(入力シート!I62="○",1,"")</f>
        <v/>
      </c>
      <c r="BQ47" s="1094"/>
      <c r="BR47" s="1095" t="str">
        <f>+IF(入力シート!J62="○",1,"")</f>
        <v/>
      </c>
      <c r="BS47" s="1096"/>
      <c r="BT47" s="1094" t="str">
        <f>+IF(入力シート!K62="○",1,"")</f>
        <v/>
      </c>
      <c r="BU47" s="1094"/>
      <c r="BV47" s="1094" t="str">
        <f>+IF(入力シート!L62="○",1,"")</f>
        <v/>
      </c>
      <c r="BW47" s="1094"/>
      <c r="BX47" s="1094" t="str">
        <f>+IF(入力シート!M62="○",1,"")</f>
        <v/>
      </c>
      <c r="BY47" s="1094"/>
      <c r="BZ47" s="1094" t="str">
        <f>+IF(入力シート!N62="○",1,"")</f>
        <v/>
      </c>
      <c r="CA47" s="1094"/>
      <c r="CB47" s="1094" t="str">
        <f>+IF(入力シート!O62="○",1,"")</f>
        <v/>
      </c>
      <c r="CC47" s="1094"/>
      <c r="CD47" s="1094" t="str">
        <f>+IF(入力シート!P62="○",1,"")</f>
        <v/>
      </c>
      <c r="CE47" s="1094"/>
      <c r="CF47" s="1094" t="str">
        <f>+IF(入力シート!Q62="○",1,"")</f>
        <v/>
      </c>
      <c r="CG47" s="1094"/>
      <c r="CH47" s="1094" t="str">
        <f>+IF(入力シート!R62="○",1,"")</f>
        <v/>
      </c>
      <c r="CI47" s="1094"/>
      <c r="CJ47" s="1128" t="str">
        <f>+IF(入力シート!S62="○",1,"")</f>
        <v/>
      </c>
      <c r="CK47" s="1128"/>
      <c r="CL47" s="1128" t="str">
        <f>+IF(入力シート!T62="○",1,"")</f>
        <v/>
      </c>
      <c r="CM47" s="1128"/>
      <c r="CN47" s="1097" t="str">
        <f>+IF(入力シート!U62="○",1,"")</f>
        <v/>
      </c>
      <c r="CO47" s="1097"/>
      <c r="CP47" s="1097" t="str">
        <f>+IF(入力シート!V62="○",1,"")</f>
        <v/>
      </c>
      <c r="CQ47" s="1098"/>
    </row>
    <row r="48" spans="1:95" s="411" customFormat="1" ht="23.25" customHeight="1" thickTop="1">
      <c r="A48" s="1078"/>
      <c r="B48" s="1078"/>
      <c r="C48" s="1078"/>
      <c r="D48" s="1078"/>
      <c r="E48" s="1078"/>
      <c r="F48" s="1078"/>
      <c r="G48" s="1078"/>
      <c r="H48" s="1081"/>
      <c r="I48" s="1081"/>
      <c r="J48" s="1069"/>
      <c r="K48" s="1070"/>
      <c r="L48" s="1070"/>
      <c r="M48" s="1070"/>
      <c r="N48" s="1085"/>
      <c r="O48" s="1085"/>
      <c r="P48" s="1085"/>
      <c r="Q48" s="1085"/>
      <c r="R48" s="1085"/>
      <c r="S48" s="1085"/>
      <c r="T48" s="395"/>
      <c r="U48" s="1092"/>
      <c r="V48" s="1093"/>
      <c r="W48" s="1100"/>
      <c r="X48" s="390"/>
      <c r="Y48" s="931" t="s">
        <v>143</v>
      </c>
      <c r="Z48" s="931"/>
      <c r="AA48" s="931"/>
      <c r="AB48" s="931"/>
      <c r="AC48" s="931"/>
      <c r="AD48" s="931"/>
      <c r="AE48" s="931"/>
      <c r="AF48" s="931"/>
      <c r="AG48" s="473" t="str">
        <f>+IF(入力シート!K93="","",入力シート!K93)</f>
        <v/>
      </c>
      <c r="AJ48" s="931"/>
      <c r="AK48" s="931"/>
      <c r="AL48" s="931"/>
      <c r="AM48" s="931"/>
      <c r="AN48" s="966" t="s">
        <v>144</v>
      </c>
      <c r="AO48" s="966"/>
      <c r="AP48" s="460" t="str">
        <f>+IF(MID(TEXT(入力シート!J115,"00#"),1,1)="0","",MID(TEXT(入力シート!J115,"00#"),1,1))</f>
        <v/>
      </c>
      <c r="AQ48" s="469" t="str">
        <f>+IF(AND(AP48="",MID(TEXT(入力シート!J115,"00#"),2,1)="0"),"",MID(TEXT(入力シート!J115,"00#"),2,1))</f>
        <v/>
      </c>
      <c r="AR48" s="463" t="str">
        <f>+IF(AND(AQ48="",MID(TEXT(入力シート!J115,"00#"),3,1)="0"),"",MID(TEXT(入力シート!J115,"00#"),3,1))</f>
        <v/>
      </c>
      <c r="AT48" s="470"/>
      <c r="AU48" s="470"/>
      <c r="AY48" s="1176"/>
      <c r="AZ48" s="1175"/>
      <c r="BA48" s="1175"/>
      <c r="BB48" s="1120"/>
      <c r="BC48" s="1121"/>
      <c r="BD48" s="1121"/>
      <c r="BE48" s="1121"/>
      <c r="BF48" s="1121"/>
      <c r="BG48" s="1121"/>
      <c r="BH48" s="1121"/>
      <c r="BI48" s="1121"/>
      <c r="BJ48" s="1121"/>
      <c r="BK48" s="1121"/>
      <c r="BL48" s="1121"/>
      <c r="BM48" s="1121"/>
      <c r="BN48" s="1121"/>
      <c r="BO48" s="1122"/>
      <c r="BP48" s="1101" t="s">
        <v>145</v>
      </c>
      <c r="BQ48" s="1102"/>
      <c r="BR48" s="1102"/>
      <c r="BS48" s="1102"/>
      <c r="BT48" s="1102"/>
      <c r="BU48" s="1102"/>
      <c r="BV48" s="1102"/>
      <c r="BW48" s="1102"/>
      <c r="BX48" s="1102"/>
      <c r="BY48" s="1102"/>
      <c r="BZ48" s="1102"/>
      <c r="CA48" s="1102"/>
      <c r="CB48" s="1102"/>
      <c r="CC48" s="1102"/>
      <c r="CD48" s="1102"/>
      <c r="CE48" s="1102"/>
      <c r="CF48" s="1102"/>
      <c r="CG48" s="1102"/>
      <c r="CH48" s="1102"/>
      <c r="CI48" s="1103"/>
      <c r="CJ48" s="474"/>
      <c r="CK48" s="474"/>
      <c r="CL48" s="474"/>
      <c r="CM48" s="474"/>
      <c r="CN48" s="475"/>
      <c r="CO48" s="475"/>
      <c r="CP48" s="475"/>
      <c r="CQ48" s="475"/>
    </row>
    <row r="49" spans="1:93" s="411" customFormat="1" ht="23.25" customHeight="1">
      <c r="A49" s="1078"/>
      <c r="B49" s="1078"/>
      <c r="C49" s="1078"/>
      <c r="D49" s="1078"/>
      <c r="E49" s="1078"/>
      <c r="F49" s="1078"/>
      <c r="G49" s="1078"/>
      <c r="H49" s="1081"/>
      <c r="I49" s="1081"/>
      <c r="J49" s="1069" t="s">
        <v>146</v>
      </c>
      <c r="K49" s="1070"/>
      <c r="L49" s="1070"/>
      <c r="M49" s="1070"/>
      <c r="N49" s="1073" t="s">
        <v>147</v>
      </c>
      <c r="O49" s="1073"/>
      <c r="P49" s="1073"/>
      <c r="Q49" s="1073"/>
      <c r="R49" s="1073"/>
      <c r="S49" s="1073"/>
      <c r="T49" s="395"/>
      <c r="U49" s="1092"/>
      <c r="V49" s="1093"/>
      <c r="W49" s="1100"/>
      <c r="X49" s="390"/>
      <c r="Y49" s="931" t="s">
        <v>148</v>
      </c>
      <c r="Z49" s="931"/>
      <c r="AA49" s="931"/>
      <c r="AB49" s="931"/>
      <c r="AC49" s="931"/>
      <c r="AD49" s="931"/>
      <c r="AE49" s="931"/>
      <c r="AF49" s="931"/>
      <c r="AG49" s="473" t="str">
        <f>+IF(入力シート!K94="","",入力シート!K94)</f>
        <v/>
      </c>
      <c r="AJ49" s="1075" t="s">
        <v>149</v>
      </c>
      <c r="AK49" s="966"/>
      <c r="AL49" s="966"/>
      <c r="AM49" s="966"/>
      <c r="AN49" s="966" t="s">
        <v>135</v>
      </c>
      <c r="AO49" s="966"/>
      <c r="AP49" s="460" t="str">
        <f>+IF(MID(TEXT(入力シート!J116,"00#"),1,1)="0","",MID(TEXT(入力シート!J116,"00#"),1,1))</f>
        <v/>
      </c>
      <c r="AQ49" s="469" t="str">
        <f>+IF(AND(AP49="",MID(TEXT(入力シート!J116,"00#"),2,1)="0"),"",MID(TEXT(入力シート!J116,"00#"),2,1))</f>
        <v/>
      </c>
      <c r="AR49" s="463" t="str">
        <f>+IF(AND(AQ49="",MID(TEXT(入力シート!J116,"00#"),3,1)="0"),"",MID(TEXT(入力シート!J116,"00#"),3,1))</f>
        <v/>
      </c>
      <c r="AT49" s="470"/>
      <c r="AU49" s="470"/>
      <c r="AY49" s="1176"/>
      <c r="AZ49" s="1175"/>
      <c r="BA49" s="1175"/>
      <c r="BB49" s="1120"/>
      <c r="BC49" s="1121"/>
      <c r="BD49" s="1121"/>
      <c r="BE49" s="1121"/>
      <c r="BF49" s="1121"/>
      <c r="BG49" s="1121"/>
      <c r="BH49" s="1121"/>
      <c r="BI49" s="1121"/>
      <c r="BJ49" s="1121"/>
      <c r="BK49" s="1121"/>
      <c r="BL49" s="1121"/>
      <c r="BM49" s="1121"/>
      <c r="BN49" s="1121"/>
      <c r="BO49" s="1122"/>
      <c r="BP49" s="1076" t="s">
        <v>150</v>
      </c>
      <c r="BQ49" s="1076"/>
      <c r="BR49" s="1107" t="s">
        <v>151</v>
      </c>
      <c r="BS49" s="1113"/>
      <c r="BT49" s="1076" t="s">
        <v>152</v>
      </c>
      <c r="BU49" s="1076"/>
      <c r="BV49" s="1076" t="s">
        <v>153</v>
      </c>
      <c r="BW49" s="1076"/>
      <c r="BX49" s="1076" t="s">
        <v>154</v>
      </c>
      <c r="BY49" s="1076"/>
      <c r="BZ49" s="1076" t="s">
        <v>117</v>
      </c>
      <c r="CA49" s="1076"/>
      <c r="CB49" s="1076" t="s">
        <v>155</v>
      </c>
      <c r="CC49" s="1076"/>
      <c r="CD49" s="1076" t="s">
        <v>156</v>
      </c>
      <c r="CE49" s="1107"/>
      <c r="CF49" s="1076" t="s">
        <v>157</v>
      </c>
      <c r="CG49" s="1076"/>
      <c r="CH49" s="1076" t="s">
        <v>123</v>
      </c>
      <c r="CI49" s="1108"/>
      <c r="CJ49" s="410"/>
      <c r="CK49" s="410"/>
      <c r="CL49" s="410"/>
      <c r="CM49" s="410"/>
      <c r="CN49" s="410"/>
      <c r="CO49" s="410"/>
    </row>
    <row r="50" spans="1:93" s="411" customFormat="1" ht="23.25" customHeight="1" thickBot="1">
      <c r="A50" s="1079"/>
      <c r="B50" s="1079"/>
      <c r="C50" s="1079"/>
      <c r="D50" s="1079"/>
      <c r="E50" s="1079"/>
      <c r="F50" s="1079"/>
      <c r="G50" s="1079"/>
      <c r="H50" s="1081"/>
      <c r="I50" s="1081"/>
      <c r="J50" s="1071"/>
      <c r="K50" s="1072"/>
      <c r="L50" s="1072"/>
      <c r="M50" s="1072"/>
      <c r="N50" s="1074"/>
      <c r="O50" s="1074"/>
      <c r="P50" s="1074"/>
      <c r="Q50" s="1074"/>
      <c r="R50" s="1074"/>
      <c r="S50" s="1074"/>
      <c r="T50" s="395"/>
      <c r="U50" s="1092"/>
      <c r="V50" s="1093"/>
      <c r="W50" s="476"/>
      <c r="X50" s="264"/>
      <c r="Y50" s="931" t="s">
        <v>158</v>
      </c>
      <c r="Z50" s="931"/>
      <c r="AA50" s="931"/>
      <c r="AB50" s="931"/>
      <c r="AC50" s="931"/>
      <c r="AD50" s="931"/>
      <c r="AE50" s="931"/>
      <c r="AF50" s="931"/>
      <c r="AG50" s="473" t="str">
        <f>+IF(入力シート!K95="","",入力シート!K95)</f>
        <v/>
      </c>
      <c r="AJ50" s="966"/>
      <c r="AK50" s="966"/>
      <c r="AL50" s="966"/>
      <c r="AM50" s="966"/>
      <c r="AN50" s="966" t="s">
        <v>142</v>
      </c>
      <c r="AO50" s="966"/>
      <c r="AP50" s="460" t="str">
        <f>+IF(MID(TEXT(入力シート!J117,"00#"),1,1)="0","",MID(TEXT(入力シート!J117,"00#"),1,1))</f>
        <v/>
      </c>
      <c r="AQ50" s="469" t="str">
        <f>+IF(AND(AP50="",MID(TEXT(入力シート!J117,"00#"),2,1)="0"),"",MID(TEXT(入力シート!J117,"00#"),2,1))</f>
        <v/>
      </c>
      <c r="AR50" s="463" t="str">
        <f>+IF(AND(AQ50="",MID(TEXT(入力シート!J117,"00#"),3,1)="0"),"",MID(TEXT(入力シート!J117,"00#"),3,1))</f>
        <v/>
      </c>
      <c r="AT50" s="470"/>
      <c r="AU50" s="470"/>
      <c r="AY50" s="1176"/>
      <c r="AZ50" s="1175"/>
      <c r="BA50" s="1175"/>
      <c r="BB50" s="1123"/>
      <c r="BC50" s="1124"/>
      <c r="BD50" s="1124"/>
      <c r="BE50" s="1124"/>
      <c r="BF50" s="1124"/>
      <c r="BG50" s="1124"/>
      <c r="BH50" s="1124"/>
      <c r="BI50" s="1124"/>
      <c r="BJ50" s="1124"/>
      <c r="BK50" s="1124"/>
      <c r="BL50" s="1124"/>
      <c r="BM50" s="1124"/>
      <c r="BN50" s="1124"/>
      <c r="BO50" s="1125"/>
      <c r="BP50" s="1109" t="str">
        <f>+IF(入力シート!I65="○",1,"")</f>
        <v/>
      </c>
      <c r="BQ50" s="1110"/>
      <c r="BR50" s="1111" t="str">
        <f>+IF(入力シート!J65="○",1,"")</f>
        <v/>
      </c>
      <c r="BS50" s="1112"/>
      <c r="BT50" s="1109" t="str">
        <f>+IF(入力シート!K65="○",1,"")</f>
        <v/>
      </c>
      <c r="BU50" s="1110"/>
      <c r="BV50" s="1109" t="str">
        <f>+IF(入力シート!L65="○",1,"")</f>
        <v/>
      </c>
      <c r="BW50" s="1110"/>
      <c r="BX50" s="1109" t="str">
        <f>+IF(入力シート!M65="○",1,"")</f>
        <v/>
      </c>
      <c r="BY50" s="1110"/>
      <c r="BZ50" s="1109" t="str">
        <f>+IF(入力シート!N65="○",1,"")</f>
        <v/>
      </c>
      <c r="CA50" s="1110"/>
      <c r="CB50" s="1109" t="str">
        <f>+IF(入力シート!O65="○",1,"")</f>
        <v/>
      </c>
      <c r="CC50" s="1110"/>
      <c r="CD50" s="1133" t="str">
        <f>+IF(入力シート!P65="○",1,"")</f>
        <v/>
      </c>
      <c r="CE50" s="1109"/>
      <c r="CF50" s="1134" t="str">
        <f>+IF(入力シート!Q65="○",1,"")</f>
        <v/>
      </c>
      <c r="CG50" s="1134"/>
      <c r="CH50" s="1134" t="str">
        <f>+IF(入力シート!R65="○",1,"")</f>
        <v/>
      </c>
      <c r="CI50" s="1135"/>
      <c r="CJ50" s="410"/>
      <c r="CK50" s="410"/>
      <c r="CL50" s="410"/>
      <c r="CM50" s="410"/>
      <c r="CN50" s="410"/>
      <c r="CO50" s="410"/>
    </row>
    <row r="51" spans="1:93" s="411" customFormat="1" ht="23.25" customHeight="1" thickTop="1">
      <c r="A51" s="69">
        <v>1</v>
      </c>
      <c r="B51" s="1039" t="s">
        <v>159</v>
      </c>
      <c r="C51" s="1040"/>
      <c r="D51" s="1040"/>
      <c r="E51" s="1040"/>
      <c r="F51" s="1040"/>
      <c r="G51" s="1041"/>
      <c r="H51" s="1042" t="str">
        <f>+IF(入力シート!I70="○",1,IF(入力シート!I70="既",入力シート!I70,""))</f>
        <v/>
      </c>
      <c r="I51" s="1043"/>
      <c r="J51" s="1044"/>
      <c r="K51" s="1045"/>
      <c r="L51" s="1045"/>
      <c r="M51" s="1045"/>
      <c r="N51" s="1045"/>
      <c r="O51" s="1045"/>
      <c r="P51" s="1045"/>
      <c r="Q51" s="1045"/>
      <c r="R51" s="1045"/>
      <c r="S51" s="1046"/>
      <c r="T51" s="477" t="str">
        <f>+IF(入力シート!N70="○",1,"")</f>
        <v/>
      </c>
      <c r="U51" s="478" t="str">
        <f>+IF(入力シート!O70="","",IF(LEFT(TEXT(入力シート!O70,"0#"),1)="0","",LEFT(TEXT(入力シート!O70,"0#"),1)))</f>
        <v/>
      </c>
      <c r="V51" s="479" t="str">
        <f>+IF(入力シート!O70="","",RIGHT(TEXT(入力シート!O70,"0#"),1))</f>
        <v/>
      </c>
      <c r="W51" s="264"/>
      <c r="X51" s="264"/>
      <c r="Y51" s="264"/>
      <c r="AJ51" s="966" t="s">
        <v>160</v>
      </c>
      <c r="AK51" s="966"/>
      <c r="AL51" s="966"/>
      <c r="AM51" s="966"/>
      <c r="AN51" s="966"/>
      <c r="AO51" s="966"/>
      <c r="AP51" s="460" t="str">
        <f>+IF(MID(TEXT(入力シート!R96,"00#"),1,1)="0","",MID(TEXT(入力シート!R96,"00#"),1,1))</f>
        <v/>
      </c>
      <c r="AQ51" s="469" t="str">
        <f>+IF(AND(AP51="",MID(TEXT(入力シート!R96,"00#"),2,1)="0"),"",MID(TEXT(入力シート!R96,"00#"),2,1))</f>
        <v/>
      </c>
      <c r="AR51" s="463" t="str">
        <f>+IF(AND(AQ51="",MID(TEXT(入力シート!R96,"00#"),3,1)="0"),"",MID(TEXT(入力シート!R96,"00#"),3,1))</f>
        <v/>
      </c>
      <c r="AT51" s="470"/>
      <c r="AU51" s="470"/>
      <c r="AY51" s="1177"/>
      <c r="AZ51" s="1178"/>
      <c r="BA51" s="1178"/>
      <c r="BB51" s="1104" t="s">
        <v>161</v>
      </c>
      <c r="BC51" s="1105"/>
      <c r="BD51" s="1105"/>
      <c r="BE51" s="1105"/>
      <c r="BF51" s="1105"/>
      <c r="BG51" s="1105"/>
      <c r="BH51" s="1105"/>
      <c r="BI51" s="1105"/>
      <c r="BJ51" s="1105"/>
      <c r="BK51" s="1105"/>
      <c r="BL51" s="1105"/>
      <c r="BM51" s="1105"/>
      <c r="BN51" s="1105"/>
      <c r="BO51" s="1106"/>
      <c r="BP51" s="961" t="str">
        <f>+IF(入力シート!I66="○",1,"")</f>
        <v/>
      </c>
      <c r="BQ51" s="960"/>
      <c r="BR51" s="961" t="str">
        <f>+IF(入力シート!J66="○",1,"")</f>
        <v/>
      </c>
      <c r="BS51" s="960"/>
      <c r="BT51" s="959" t="str">
        <f>+IF(入力シート!K66="○",1,"")</f>
        <v/>
      </c>
      <c r="BU51" s="960"/>
      <c r="BV51" s="959" t="str">
        <f>+IF(入力シート!L66="○",1,"")</f>
        <v/>
      </c>
      <c r="BW51" s="960"/>
      <c r="BX51" s="959" t="str">
        <f>+IF(入力シート!M66="○",1,"")</f>
        <v/>
      </c>
      <c r="BY51" s="960"/>
      <c r="BZ51" s="959" t="str">
        <f>+IF(入力シート!N66="○",1,"")</f>
        <v/>
      </c>
      <c r="CA51" s="960"/>
      <c r="CB51" s="959" t="str">
        <f>+IF(入力シート!O66="○",1,"")</f>
        <v/>
      </c>
      <c r="CC51" s="960"/>
      <c r="CD51" s="959" t="str">
        <f>+IF(入力シート!P66="○",1,"")</f>
        <v/>
      </c>
      <c r="CE51" s="960"/>
      <c r="CF51" s="959" t="str">
        <f>+IF(入力シート!Q66="○",1,"")</f>
        <v/>
      </c>
      <c r="CG51" s="960"/>
      <c r="CH51" s="959" t="str">
        <f>+IF(入力シート!R66="○",1,"")</f>
        <v/>
      </c>
      <c r="CI51" s="960"/>
      <c r="CJ51" s="410"/>
      <c r="CK51" s="410"/>
      <c r="CL51" s="410"/>
      <c r="CM51" s="410"/>
      <c r="CN51" s="410"/>
      <c r="CO51" s="410"/>
    </row>
    <row r="52" spans="1:93" s="411" customFormat="1" ht="23.25" customHeight="1">
      <c r="A52" s="69">
        <v>2</v>
      </c>
      <c r="B52" s="1039" t="s">
        <v>162</v>
      </c>
      <c r="C52" s="1040"/>
      <c r="D52" s="1040"/>
      <c r="E52" s="1040"/>
      <c r="F52" s="1040"/>
      <c r="G52" s="1041"/>
      <c r="H52" s="991" t="str">
        <f>+IF(入力シート!I71="○",1,IF(入力シート!I71="既",入力シート!I71,""))</f>
        <v/>
      </c>
      <c r="I52" s="992"/>
      <c r="J52" s="1047"/>
      <c r="K52" s="1048"/>
      <c r="L52" s="1048"/>
      <c r="M52" s="1048"/>
      <c r="N52" s="1048"/>
      <c r="O52" s="1048"/>
      <c r="P52" s="1048"/>
      <c r="Q52" s="1048"/>
      <c r="R52" s="1048"/>
      <c r="S52" s="1049"/>
      <c r="T52" s="480" t="str">
        <f>+IF(入力シート!N71="○",1,"")</f>
        <v/>
      </c>
      <c r="U52" s="481" t="str">
        <f>+IF(入力シート!O71="","",IF(LEFT(TEXT(入力シート!O71,"0#"),1)="0","",LEFT(TEXT(入力シート!O71,"0#"),1)))</f>
        <v/>
      </c>
      <c r="V52" s="482" t="str">
        <f>+IF(入力シート!O71="","",RIGHT(TEXT(入力シート!O71,"0#"),1))</f>
        <v/>
      </c>
      <c r="W52" s="264"/>
      <c r="X52" s="264"/>
      <c r="Y52" s="1086">
        <v>18</v>
      </c>
      <c r="Z52" s="1087"/>
      <c r="AA52" s="1088" t="s">
        <v>163</v>
      </c>
      <c r="AB52" s="1088"/>
      <c r="AC52" s="1088"/>
      <c r="AD52" s="1088"/>
      <c r="AE52" s="1088"/>
      <c r="AF52" s="1088"/>
      <c r="AG52" s="1089"/>
      <c r="AJ52" s="966" t="s">
        <v>164</v>
      </c>
      <c r="AK52" s="966"/>
      <c r="AL52" s="966"/>
      <c r="AM52" s="966"/>
      <c r="AN52" s="966"/>
      <c r="AO52" s="966"/>
      <c r="AP52" s="460" t="str">
        <f>+IF(MID(TEXT(入力シート!R97,"00#"),1,1)="0","",MID(TEXT(入力シート!R97,"00#"),1,1))</f>
        <v/>
      </c>
      <c r="AQ52" s="469" t="str">
        <f>+IF(AND(AP52="",MID(TEXT(入力シート!R97,"00#"),2,1)="0"),"",MID(TEXT(入力シート!R97,"00#"),2,1))</f>
        <v/>
      </c>
      <c r="AR52" s="463" t="str">
        <f>+IF(AND(AQ52="",MID(TEXT(入力シート!R97,"00#"),3,1)="0"),"",MID(TEXT(入力シート!R97,"00#"),3,1))</f>
        <v/>
      </c>
      <c r="AT52" s="470"/>
      <c r="AU52" s="470"/>
    </row>
    <row r="53" spans="1:93" s="411" customFormat="1" ht="23.25" customHeight="1" thickBot="1">
      <c r="A53" s="69">
        <v>3</v>
      </c>
      <c r="B53" s="1039" t="s">
        <v>165</v>
      </c>
      <c r="C53" s="1040"/>
      <c r="D53" s="1040"/>
      <c r="E53" s="1040"/>
      <c r="F53" s="1040"/>
      <c r="G53" s="1041"/>
      <c r="H53" s="991" t="str">
        <f>+IF(入力シート!I72="○",1,IF(入力シート!I72="既",入力シート!I72,""))</f>
        <v/>
      </c>
      <c r="I53" s="992"/>
      <c r="J53" s="1050"/>
      <c r="K53" s="1051"/>
      <c r="L53" s="1051"/>
      <c r="M53" s="1051"/>
      <c r="N53" s="1051"/>
      <c r="O53" s="1051"/>
      <c r="P53" s="1051"/>
      <c r="Q53" s="1051"/>
      <c r="R53" s="1051"/>
      <c r="S53" s="1052"/>
      <c r="T53" s="483" t="str">
        <f>+IF(入力シート!N72="○",1,"")</f>
        <v/>
      </c>
      <c r="U53" s="481" t="str">
        <f>+IF(入力シート!O72="","",IF(LEFT(TEXT(入力シート!O72,"0#"),1)="0","",LEFT(TEXT(入力シート!O72,"0#"),1)))</f>
        <v/>
      </c>
      <c r="V53" s="482" t="str">
        <f>+IF(入力シート!O72="","",RIGHT(TEXT(入力シート!O72,"0#"),1))</f>
        <v/>
      </c>
      <c r="W53" s="264"/>
      <c r="X53" s="264"/>
      <c r="Y53" s="994" t="s">
        <v>166</v>
      </c>
      <c r="Z53" s="994"/>
      <c r="AA53" s="994"/>
      <c r="AB53" s="994"/>
      <c r="AC53" s="931" t="s">
        <v>167</v>
      </c>
      <c r="AD53" s="931"/>
      <c r="AE53" s="460" t="str">
        <f>+IF(MID(TEXT(入力シート!J96,"00#"),1,1)="0","",MID(TEXT(入力シート!J96,"00#"),1,1))</f>
        <v/>
      </c>
      <c r="AF53" s="469" t="str">
        <f>+IF(AND(AE53="",MID(TEXT(入力シート!J96,"00#"),2,1)="0"),"",MID(TEXT(入力シート!J96,"00#"),2,1))</f>
        <v/>
      </c>
      <c r="AG53" s="463" t="str">
        <f>+IF(AND(AF53="",MID(TEXT(入力シート!J96,"00#"),3,1)="0"),"",MID(TEXT(入力シート!J96,"00#"),3,1))</f>
        <v/>
      </c>
      <c r="AJ53" s="966" t="s">
        <v>168</v>
      </c>
      <c r="AK53" s="966"/>
      <c r="AL53" s="966"/>
      <c r="AM53" s="966"/>
      <c r="AN53" s="966"/>
      <c r="AO53" s="966"/>
      <c r="AP53" s="460" t="str">
        <f>+IF(MID(TEXT(入力シート!R98,"00#"),1,1)="0","",MID(TEXT(入力シート!R98,"00#"),1,1))</f>
        <v/>
      </c>
      <c r="AQ53" s="469" t="str">
        <f>+IF(AND(AP53="",MID(TEXT(入力シート!R98,"00#"),2,1)="0"),"",MID(TEXT(入力シート!R98,"00#"),2,1))</f>
        <v/>
      </c>
      <c r="AR53" s="463" t="str">
        <f>+IF(AND(AQ53="",MID(TEXT(入力シート!R98,"00#"),3,1)="0"),"",MID(TEXT(入力シート!R98,"00#"),3,1))</f>
        <v/>
      </c>
      <c r="AT53" s="470"/>
      <c r="AU53" s="966" t="s">
        <v>169</v>
      </c>
      <c r="AV53" s="966"/>
      <c r="AW53" s="966"/>
      <c r="AX53" s="966"/>
      <c r="AY53" s="966"/>
      <c r="AZ53" s="966"/>
      <c r="BA53" s="460" t="str">
        <f>+IF(MID(TEXT(入力シート!R117,"00#"),1,1)="0","",MID(TEXT(入力シート!R117,"00#"),1,1))</f>
        <v/>
      </c>
      <c r="BB53" s="469" t="str">
        <f>+IF(AND(BA53="",MID(TEXT(入力シート!R117,"00#"),2,1)="0"),"",MID(TEXT(入力シート!R117,"00#"),2,1))</f>
        <v/>
      </c>
      <c r="BC53" s="463" t="str">
        <f>+IF(AND(BB53="",MID(TEXT(入力シート!R117,"00#"),3,1)="0"),"",MID(TEXT(入力シート!R117,"00#"),3,1))</f>
        <v/>
      </c>
      <c r="BD53" s="484"/>
      <c r="BE53" s="484"/>
      <c r="BF53" s="955" t="s">
        <v>170</v>
      </c>
      <c r="BG53" s="955"/>
      <c r="BH53" s="955"/>
      <c r="BI53" s="955"/>
      <c r="BJ53" s="955"/>
      <c r="BK53" s="955"/>
      <c r="BL53" s="955"/>
      <c r="BM53" s="955"/>
      <c r="BN53" s="955"/>
      <c r="BO53" s="955"/>
      <c r="BP53" s="955"/>
      <c r="BQ53" s="955"/>
      <c r="BR53" s="955"/>
      <c r="BS53" s="955"/>
      <c r="BT53" s="206"/>
      <c r="BU53" s="206"/>
      <c r="BV53" s="957" t="s">
        <v>171</v>
      </c>
      <c r="BW53" s="957"/>
      <c r="BX53" s="957"/>
      <c r="BY53" s="957"/>
      <c r="BZ53" s="957"/>
      <c r="CA53" s="957"/>
      <c r="CB53" s="957"/>
      <c r="CC53" s="957"/>
      <c r="CD53" s="957"/>
      <c r="CE53" s="957"/>
      <c r="CF53" s="957" t="s">
        <v>172</v>
      </c>
      <c r="CG53" s="957"/>
      <c r="CH53" s="957"/>
      <c r="CI53" s="957"/>
      <c r="CJ53" s="957"/>
      <c r="CK53" s="957"/>
      <c r="CL53" s="957"/>
      <c r="CM53" s="957"/>
      <c r="CN53" s="957"/>
      <c r="CO53" s="957"/>
    </row>
    <row r="54" spans="1:93" s="411" customFormat="1" ht="23.25" customHeight="1" thickBot="1">
      <c r="A54" s="69">
        <v>4</v>
      </c>
      <c r="B54" s="1065" t="s">
        <v>173</v>
      </c>
      <c r="C54" s="1066"/>
      <c r="D54" s="1066"/>
      <c r="E54" s="1066"/>
      <c r="F54" s="1066"/>
      <c r="G54" s="1067"/>
      <c r="H54" s="991" t="str">
        <f>+IF(入力シート!I73="○",1,IF(入力シート!I73="既",入力シート!I73,""))</f>
        <v/>
      </c>
      <c r="I54" s="992"/>
      <c r="J54" s="485" t="str">
        <f>+IF(入力シート!J73="","",IF(MID(TEXT(入力シート!J73,"0000000000#"),1,1)="0","",MID(TEXT(入力シート!J73,"0000000000#"),1,1)))</f>
        <v/>
      </c>
      <c r="K54" s="486" t="str">
        <f>+IF(入力シート!J73="","",IF(AND(J54="",MID(TEXT(入力シート!J73,"0000000000#"),2,1)="0"),"",MID(TEXT(入力シート!J73,"0000000000#"),2,1)))</f>
        <v/>
      </c>
      <c r="L54" s="487" t="str">
        <f>+IF(入力シート!J73="","",IF(AND(K54="",MID(TEXT(入力シート!J73,"0000000000#"),3,1)="0"),"",MID(TEXT(入力シート!J73,"0000000000#"),3,1)))</f>
        <v/>
      </c>
      <c r="M54" s="488" t="str">
        <f>+IF(入力シート!J73="","",IF(AND(L54="",MID(TEXT(入力シート!J73,"0000000000#"),4,1)="0"),"",MID(TEXT(入力シート!J73,"0000000000#"),4,1)))</f>
        <v/>
      </c>
      <c r="N54" s="486" t="str">
        <f>+IF(入力シート!J73="","",IF(AND(M54="",MID(TEXT(入力シート!J73,"0000000000#"),5,1)="0"),"",MID(TEXT(入力シート!J73,"0000000000#"),5,1)))</f>
        <v/>
      </c>
      <c r="O54" s="487" t="str">
        <f>+IF(入力シート!J73="","",IF(AND(N54="",MID(TEXT(入力シート!J73,"0000000000#"),6,1)="0"),"",MID(TEXT(入力シート!J73,"0000000000#"),6,1)))</f>
        <v/>
      </c>
      <c r="P54" s="488" t="str">
        <f>+IF(入力シート!J73="","",IF(AND(O54="",MID(TEXT(入力シート!J73,"0000000000#"),7,1)="0"),"",MID(TEXT(入力シート!J73,"0000000000#"),7,1)))</f>
        <v/>
      </c>
      <c r="Q54" s="486" t="str">
        <f>+IF(入力シート!J73="","",IF(AND(P54="",MID(TEXT(入力シート!J73,"0000000000#"),8,1)="0"),"",MID(TEXT(入力シート!J73,"0000000000#"),8,1)))</f>
        <v/>
      </c>
      <c r="R54" s="487" t="str">
        <f>+IF(入力シート!J73="","",IF(AND(Q54="",MID(TEXT(入力シート!J73,"0000000000#"),9,1)="0"),"",MID(TEXT(入力シート!J73,"0000000000#"),9,1)))</f>
        <v/>
      </c>
      <c r="S54" s="488" t="str">
        <f>+IF(入力シート!J73="","",IF(AND(R54="",MID(TEXT(入力シート!J73,"0000000000#"),10,1)="0"),"",MID(TEXT(入力シート!J73,"0000000000#"),10,1)))</f>
        <v/>
      </c>
      <c r="T54" s="489" t="str">
        <f>+IF(入力シート!J73="","",IF(AND(S54="",MID(TEXT(入力シート!J73,"0000000000#"),11,1)="0"),"",MID(TEXT(入力シート!J73,"0000000000#"),11,1)))</f>
        <v/>
      </c>
      <c r="U54" s="490" t="str">
        <f>+IF(入力シート!O73="","",IF(LEFT(TEXT(入力シート!O73,"0#"),1)="0","",LEFT(TEXT(入力シート!O73,"0#"),1)))</f>
        <v/>
      </c>
      <c r="V54" s="482" t="str">
        <f>+IF(入力シート!O73="","",RIGHT(TEXT(入力シート!O73,"0#"),1))</f>
        <v/>
      </c>
      <c r="W54" s="264"/>
      <c r="X54" s="264"/>
      <c r="Y54" s="994"/>
      <c r="Z54" s="994"/>
      <c r="AA54" s="994"/>
      <c r="AB54" s="994"/>
      <c r="AC54" s="931" t="s">
        <v>174</v>
      </c>
      <c r="AD54" s="931"/>
      <c r="AE54" s="460" t="str">
        <f>+IF(MID(TEXT(入力シート!J97,"00#"),1,1)="0","",MID(TEXT(入力シート!J97,"00#"),1,1))</f>
        <v/>
      </c>
      <c r="AF54" s="469" t="str">
        <f>+IF(AND(AE54="",MID(TEXT(入力シート!J97,"00#"),2,1)="0"),"",MID(TEXT(入力シート!J97,"00#"),2,1))</f>
        <v/>
      </c>
      <c r="AG54" s="463" t="str">
        <f>+IF(AND(AF54="",MID(TEXT(入力シート!J97,"00#"),3,1)="0"),"",MID(TEXT(入力シート!J97,"00#"),3,1))</f>
        <v/>
      </c>
      <c r="AJ54" s="966" t="s">
        <v>175</v>
      </c>
      <c r="AK54" s="966"/>
      <c r="AL54" s="966"/>
      <c r="AM54" s="966"/>
      <c r="AN54" s="966"/>
      <c r="AO54" s="966"/>
      <c r="AP54" s="460" t="str">
        <f>+IF(MID(TEXT(入力シート!R99,"00#"),1,1)="0","",MID(TEXT(入力シート!R99,"00#"),1,1))</f>
        <v/>
      </c>
      <c r="AQ54" s="469" t="str">
        <f>+IF(AND(AP54="",MID(TEXT(入力シート!R99,"00#"),2,1)="0"),"",MID(TEXT(入力シート!R99,"00#"),2,1))</f>
        <v/>
      </c>
      <c r="AR54" s="463" t="str">
        <f>+IF(AND(AQ54="",MID(TEXT(入力シート!R99,"00#"),3,1)="0"),"",MID(TEXT(入力シート!R99,"00#"),3,1))</f>
        <v/>
      </c>
      <c r="AT54" s="470"/>
      <c r="AU54" s="966" t="s">
        <v>176</v>
      </c>
      <c r="AV54" s="966"/>
      <c r="AW54" s="966"/>
      <c r="AX54" s="966"/>
      <c r="AY54" s="966"/>
      <c r="AZ54" s="966"/>
      <c r="BA54" s="460" t="str">
        <f>+IF(MID(TEXT(入力シート!Z96,"00#"),1,1)="0","",MID(TEXT(入力シート!Z96,"00#"),1,1))</f>
        <v/>
      </c>
      <c r="BB54" s="469" t="str">
        <f>+IF(AND(BA54="",MID(TEXT(入力シート!Z96,"00#"),2,1)="0"),"",MID(TEXT(入力シート!Z96,"00#"),2,1))</f>
        <v/>
      </c>
      <c r="BC54" s="463" t="str">
        <f>+IF(AND(BB54="",MID(TEXT(入力シート!Z96,"00#"),3,1)="0"),"",MID(TEXT(入力シート!Z96,"00#"),3,1))</f>
        <v/>
      </c>
      <c r="BD54" s="484"/>
      <c r="BE54" s="484"/>
      <c r="BF54" s="1038" t="s">
        <v>177</v>
      </c>
      <c r="BG54" s="1038"/>
      <c r="BH54" s="1038"/>
      <c r="BI54" s="1038"/>
      <c r="BJ54" s="1038"/>
      <c r="BK54" s="1038"/>
      <c r="BL54" s="491" t="str">
        <f>+IF(入力シート!J118="○",1,"")</f>
        <v/>
      </c>
      <c r="BM54" s="955" t="s">
        <v>178</v>
      </c>
      <c r="BN54" s="955"/>
      <c r="BO54" s="955"/>
      <c r="BP54" s="955"/>
      <c r="BQ54" s="955"/>
      <c r="BR54" s="955"/>
      <c r="BS54" s="491" t="str">
        <f>+IF(入力シート!J128="○",1,"")</f>
        <v/>
      </c>
      <c r="BT54" s="206"/>
      <c r="BU54" s="206"/>
      <c r="BV54" s="957" t="s">
        <v>179</v>
      </c>
      <c r="BW54" s="957"/>
      <c r="BX54" s="957"/>
      <c r="BY54" s="957"/>
      <c r="BZ54" s="957"/>
      <c r="CA54" s="957"/>
      <c r="CB54" s="957"/>
      <c r="CC54" s="957"/>
      <c r="CD54" s="957"/>
      <c r="CE54" s="492" t="str">
        <f>+IF(入力シート!J139="○",1,"")</f>
        <v/>
      </c>
      <c r="CF54" s="957" t="s">
        <v>180</v>
      </c>
      <c r="CG54" s="957"/>
      <c r="CH54" s="957"/>
      <c r="CI54" s="957"/>
      <c r="CJ54" s="957"/>
      <c r="CK54" s="957"/>
      <c r="CL54" s="957"/>
      <c r="CM54" s="957"/>
      <c r="CN54" s="957"/>
      <c r="CO54" s="492" t="str">
        <f>+IF(入力シート!J147="○",1,"")</f>
        <v/>
      </c>
    </row>
    <row r="55" spans="1:93" s="411" customFormat="1" ht="23.25" customHeight="1">
      <c r="A55" s="69">
        <v>5</v>
      </c>
      <c r="B55" s="1053" t="s">
        <v>181</v>
      </c>
      <c r="C55" s="1054"/>
      <c r="D55" s="1054"/>
      <c r="E55" s="1054"/>
      <c r="F55" s="1054"/>
      <c r="G55" s="1055"/>
      <c r="H55" s="991" t="str">
        <f>+IF(入力シート!I74="○",1,IF(入力シート!I74="既",入力シート!I74,""))</f>
        <v/>
      </c>
      <c r="I55" s="992"/>
      <c r="J55" s="1056"/>
      <c r="K55" s="1057"/>
      <c r="L55" s="1057"/>
      <c r="M55" s="1057"/>
      <c r="N55" s="1057"/>
      <c r="O55" s="1057"/>
      <c r="P55" s="1057"/>
      <c r="Q55" s="1057"/>
      <c r="R55" s="1057"/>
      <c r="S55" s="1058"/>
      <c r="T55" s="493" t="str">
        <f>+IF(入力シート!N74="○",1,"")</f>
        <v/>
      </c>
      <c r="U55" s="481" t="str">
        <f>+IF(入力シート!O74="","",IF(LEFT(TEXT(入力シート!O74,"0#"),1)="0","",LEFT(TEXT(入力シート!O74,"0#"),1)))</f>
        <v/>
      </c>
      <c r="V55" s="482" t="str">
        <f>+IF(入力シート!O74="","",RIGHT(TEXT(入力シート!O74,"0#"),1))</f>
        <v/>
      </c>
      <c r="W55" s="264"/>
      <c r="X55" s="264"/>
      <c r="Y55" s="994" t="s">
        <v>182</v>
      </c>
      <c r="Z55" s="994"/>
      <c r="AA55" s="994"/>
      <c r="AB55" s="994"/>
      <c r="AC55" s="931" t="s">
        <v>167</v>
      </c>
      <c r="AD55" s="931"/>
      <c r="AE55" s="460" t="str">
        <f>+IF(MID(TEXT(入力シート!J98,"00#"),1,1)="0","",MID(TEXT(入力シート!J98,"00#"),1,1))</f>
        <v/>
      </c>
      <c r="AF55" s="469" t="str">
        <f>+IF(AND(AE55="",MID(TEXT(入力シート!J98,"00#"),2,1)="0"),"",MID(TEXT(入力シート!J98,"00#"),2,1))</f>
        <v/>
      </c>
      <c r="AG55" s="463" t="str">
        <f>+IF(AND(AF55="",MID(TEXT(入力シート!J98,"00#"),3,1)="0"),"",MID(TEXT(入力シート!J98,"00#"),3,1))</f>
        <v/>
      </c>
      <c r="AJ55" s="966" t="s">
        <v>183</v>
      </c>
      <c r="AK55" s="966"/>
      <c r="AL55" s="966"/>
      <c r="AM55" s="966"/>
      <c r="AN55" s="966"/>
      <c r="AO55" s="966"/>
      <c r="AP55" s="460" t="str">
        <f>+IF(MID(TEXT(入力シート!R100,"00#"),1,1)="0","",MID(TEXT(入力シート!R100,"00#"),1,1))</f>
        <v/>
      </c>
      <c r="AQ55" s="469" t="str">
        <f>+IF(AND(AP55="",MID(TEXT(入力シート!R100,"00#"),2,1)="0"),"",MID(TEXT(入力シート!R100,"00#"),2,1))</f>
        <v/>
      </c>
      <c r="AR55" s="463" t="str">
        <f>+IF(AND(AQ55="",MID(TEXT(入力シート!R100,"00#"),3,1)="0"),"",MID(TEXT(入力シート!R100,"00#"),3,1))</f>
        <v/>
      </c>
      <c r="AT55" s="470"/>
      <c r="AU55" s="966" t="s">
        <v>184</v>
      </c>
      <c r="AV55" s="966"/>
      <c r="AW55" s="966"/>
      <c r="AX55" s="966"/>
      <c r="AY55" s="966"/>
      <c r="AZ55" s="966"/>
      <c r="BA55" s="460" t="str">
        <f>+IF(MID(TEXT(入力シート!Z97,"00#"),1,1)="0","",MID(TEXT(入力シート!Z97,"00#"),1,1))</f>
        <v/>
      </c>
      <c r="BB55" s="469" t="str">
        <f>+IF(AND(BA55="",MID(TEXT(入力シート!Z97,"00#"),2,1)="0"),"",MID(TEXT(入力シート!Z97,"00#"),2,1))</f>
        <v/>
      </c>
      <c r="BC55" s="463" t="str">
        <f>+IF(AND(BB55="",MID(TEXT(入力シート!Z97,"00#"),3,1)="0"),"",MID(TEXT(入力シート!Z97,"00#"),3,1))</f>
        <v/>
      </c>
      <c r="BD55" s="484"/>
      <c r="BE55" s="484"/>
      <c r="BF55" s="956" t="s">
        <v>185</v>
      </c>
      <c r="BG55" s="956"/>
      <c r="BH55" s="956"/>
      <c r="BI55" s="956"/>
      <c r="BJ55" s="956"/>
      <c r="BK55" s="956"/>
      <c r="BL55" s="491" t="str">
        <f>+IF(入力シート!J119="○",1,"")</f>
        <v/>
      </c>
      <c r="BM55" s="958" t="s">
        <v>186</v>
      </c>
      <c r="BN55" s="958"/>
      <c r="BO55" s="958"/>
      <c r="BP55" s="958"/>
      <c r="BQ55" s="958"/>
      <c r="BR55" s="958"/>
      <c r="BS55" s="491" t="str">
        <f>+IF(入力シート!J129="○",1,"")</f>
        <v/>
      </c>
      <c r="BT55" s="206"/>
      <c r="BU55" s="206"/>
      <c r="BV55" s="957" t="s">
        <v>187</v>
      </c>
      <c r="BW55" s="957"/>
      <c r="BX55" s="957"/>
      <c r="BY55" s="957"/>
      <c r="BZ55" s="957"/>
      <c r="CA55" s="957"/>
      <c r="CB55" s="957"/>
      <c r="CC55" s="957"/>
      <c r="CD55" s="957"/>
      <c r="CE55" s="492" t="str">
        <f>+IF(入力シート!J140="○",1,"")</f>
        <v/>
      </c>
      <c r="CF55" s="957" t="s">
        <v>188</v>
      </c>
      <c r="CG55" s="957"/>
      <c r="CH55" s="957"/>
      <c r="CI55" s="957"/>
      <c r="CJ55" s="957"/>
      <c r="CK55" s="957"/>
      <c r="CL55" s="957"/>
      <c r="CM55" s="957"/>
      <c r="CN55" s="957"/>
      <c r="CO55" s="492" t="str">
        <f>+IF(入力シート!J148="○",1,"")</f>
        <v/>
      </c>
    </row>
    <row r="56" spans="1:93" s="411" customFormat="1" ht="23.25" customHeight="1">
      <c r="A56" s="69">
        <v>6</v>
      </c>
      <c r="B56" s="988" t="s">
        <v>189</v>
      </c>
      <c r="C56" s="989"/>
      <c r="D56" s="989"/>
      <c r="E56" s="989"/>
      <c r="F56" s="989"/>
      <c r="G56" s="990"/>
      <c r="H56" s="991" t="str">
        <f>+IF(入力シート!I75="○",1,IF(入力シート!I75="既",入力シート!I75,""))</f>
        <v/>
      </c>
      <c r="I56" s="992"/>
      <c r="J56" s="1059"/>
      <c r="K56" s="1060"/>
      <c r="L56" s="1060"/>
      <c r="M56" s="1060"/>
      <c r="N56" s="1060"/>
      <c r="O56" s="1060"/>
      <c r="P56" s="1060"/>
      <c r="Q56" s="1060"/>
      <c r="R56" s="1060"/>
      <c r="S56" s="1061"/>
      <c r="T56" s="480" t="str">
        <f>+IF(入力シート!N75="○",1,"")</f>
        <v/>
      </c>
      <c r="U56" s="481" t="str">
        <f>+IF(入力シート!O75="","",IF(LEFT(TEXT(入力シート!O75,"0#"),1)="0","",LEFT(TEXT(入力シート!O75,"0#"),1)))</f>
        <v/>
      </c>
      <c r="V56" s="482" t="str">
        <f>+IF(入力シート!O75="","",RIGHT(TEXT(入力シート!O75,"0#"),1))</f>
        <v/>
      </c>
      <c r="W56" s="264"/>
      <c r="X56" s="264"/>
      <c r="Y56" s="994"/>
      <c r="Z56" s="994"/>
      <c r="AA56" s="994"/>
      <c r="AB56" s="994"/>
      <c r="AC56" s="931" t="s">
        <v>174</v>
      </c>
      <c r="AD56" s="931"/>
      <c r="AE56" s="460" t="str">
        <f>+IF(MID(TEXT(入力シート!J99,"00#"),1,1)="0","",MID(TEXT(入力シート!J99,"00#"),1,1))</f>
        <v/>
      </c>
      <c r="AF56" s="469" t="str">
        <f>+IF(AND(AE56="",MID(TEXT(入力シート!J99,"00#"),2,1)="0"),"",MID(TEXT(入力シート!J99,"00#"),2,1))</f>
        <v/>
      </c>
      <c r="AG56" s="463" t="str">
        <f>+IF(AND(AF56="",MID(TEXT(入力シート!J99,"00#"),3,1)="0"),"",MID(TEXT(入力シート!J99,"00#"),3,1))</f>
        <v/>
      </c>
      <c r="AJ56" s="966" t="s">
        <v>190</v>
      </c>
      <c r="AK56" s="966"/>
      <c r="AL56" s="966"/>
      <c r="AM56" s="966"/>
      <c r="AN56" s="966"/>
      <c r="AO56" s="966"/>
      <c r="AP56" s="460" t="str">
        <f>+IF(MID(TEXT(入力シート!R101,"00#"),1,1)="0","",MID(TEXT(入力シート!R101,"00#"),1,1))</f>
        <v/>
      </c>
      <c r="AQ56" s="469" t="str">
        <f>+IF(AND(AP56="",MID(TEXT(入力シート!R101,"00#"),2,1)="0"),"",MID(TEXT(入力シート!R101,"00#"),2,1))</f>
        <v/>
      </c>
      <c r="AR56" s="463" t="str">
        <f>+IF(AND(AQ56="",MID(TEXT(入力シート!R101,"00#"),3,1)="0"),"",MID(TEXT(入力シート!R101,"00#"),3,1))</f>
        <v/>
      </c>
      <c r="AT56" s="470"/>
      <c r="AU56" s="966" t="s">
        <v>191</v>
      </c>
      <c r="AV56" s="966"/>
      <c r="AW56" s="966"/>
      <c r="AX56" s="966"/>
      <c r="AY56" s="966"/>
      <c r="AZ56" s="966"/>
      <c r="BA56" s="460" t="str">
        <f>+IF(MID(TEXT(入力シート!Z98,"00#"),1,1)="0","",MID(TEXT(入力シート!Z98,"00#"),1,1))</f>
        <v/>
      </c>
      <c r="BB56" s="469" t="str">
        <f>+IF(AND(BA56="",MID(TEXT(入力シート!Z98,"00#"),2,1)="0"),"",MID(TEXT(入力シート!Z98,"00#"),2,1))</f>
        <v/>
      </c>
      <c r="BC56" s="463" t="str">
        <f>+IF(AND(BB56="",MID(TEXT(入力シート!Z98,"00#"),3,1)="0"),"",MID(TEXT(入力シート!Z98,"00#"),3,1))</f>
        <v/>
      </c>
      <c r="BD56" s="484"/>
      <c r="BE56" s="484"/>
      <c r="BF56" s="956" t="s">
        <v>192</v>
      </c>
      <c r="BG56" s="956"/>
      <c r="BH56" s="956"/>
      <c r="BI56" s="956"/>
      <c r="BJ56" s="956"/>
      <c r="BK56" s="956"/>
      <c r="BL56" s="491" t="str">
        <f>+IF(入力シート!J120="○",1,"")</f>
        <v/>
      </c>
      <c r="BM56" s="956" t="s">
        <v>193</v>
      </c>
      <c r="BN56" s="956"/>
      <c r="BO56" s="956"/>
      <c r="BP56" s="956"/>
      <c r="BQ56" s="956"/>
      <c r="BR56" s="956"/>
      <c r="BS56" s="491" t="str">
        <f>+IF(入力シート!J130="○",1,"")</f>
        <v/>
      </c>
      <c r="BT56" s="206"/>
      <c r="BU56" s="206"/>
      <c r="BV56" s="957" t="s">
        <v>194</v>
      </c>
      <c r="BW56" s="957"/>
      <c r="BX56" s="957"/>
      <c r="BY56" s="957"/>
      <c r="BZ56" s="957"/>
      <c r="CA56" s="957"/>
      <c r="CB56" s="957"/>
      <c r="CC56" s="957"/>
      <c r="CD56" s="957"/>
      <c r="CE56" s="492" t="str">
        <f>+IF(入力シート!J141="○",1,"")</f>
        <v/>
      </c>
      <c r="CF56" s="957" t="s">
        <v>195</v>
      </c>
      <c r="CG56" s="957"/>
      <c r="CH56" s="957"/>
      <c r="CI56" s="957"/>
      <c r="CJ56" s="957"/>
      <c r="CK56" s="957"/>
      <c r="CL56" s="957"/>
      <c r="CM56" s="957"/>
      <c r="CN56" s="957"/>
      <c r="CO56" s="492" t="str">
        <f>+IF(入力シート!J149="○",1,"")</f>
        <v/>
      </c>
    </row>
    <row r="57" spans="1:93" s="411" customFormat="1" ht="23.25" customHeight="1">
      <c r="A57" s="69">
        <v>7</v>
      </c>
      <c r="B57" s="988" t="s">
        <v>196</v>
      </c>
      <c r="C57" s="989"/>
      <c r="D57" s="989"/>
      <c r="E57" s="989"/>
      <c r="F57" s="989"/>
      <c r="G57" s="990"/>
      <c r="H57" s="991" t="str">
        <f>+IF(入力シート!I76="○",1,IF(入力シート!I76="既",入力シート!I76,""))</f>
        <v/>
      </c>
      <c r="I57" s="992"/>
      <c r="J57" s="1059"/>
      <c r="K57" s="1060"/>
      <c r="L57" s="1060"/>
      <c r="M57" s="1060"/>
      <c r="N57" s="1060"/>
      <c r="O57" s="1060"/>
      <c r="P57" s="1060"/>
      <c r="Q57" s="1060"/>
      <c r="R57" s="1060"/>
      <c r="S57" s="1061"/>
      <c r="T57" s="480" t="str">
        <f>+IF(入力シート!N76="○",1,"")</f>
        <v/>
      </c>
      <c r="U57" s="481" t="str">
        <f>+IF(入力シート!O76="","",IF(LEFT(TEXT(入力シート!O76,"0#"),1)="0","",LEFT(TEXT(入力シート!O76,"0#"),1)))</f>
        <v/>
      </c>
      <c r="V57" s="482" t="str">
        <f>+IF(入力シート!O76="","",RIGHT(TEXT(入力シート!O76,"0#"),1))</f>
        <v/>
      </c>
      <c r="W57" s="264"/>
      <c r="X57" s="264"/>
      <c r="Y57" s="994" t="s">
        <v>197</v>
      </c>
      <c r="Z57" s="994"/>
      <c r="AA57" s="994"/>
      <c r="AB57" s="994"/>
      <c r="AC57" s="931" t="s">
        <v>167</v>
      </c>
      <c r="AD57" s="931"/>
      <c r="AE57" s="460" t="str">
        <f>+IF(MID(TEXT(入力シート!J100,"00#"),1,1)="0","",MID(TEXT(入力シート!J100,"00#"),1,1))</f>
        <v/>
      </c>
      <c r="AF57" s="469" t="str">
        <f>+IF(AND(AE57="",MID(TEXT(入力シート!J100,"00#"),2,1)="0"),"",MID(TEXT(入力シート!J100,"00#"),2,1))</f>
        <v/>
      </c>
      <c r="AG57" s="463" t="str">
        <f>+IF(AND(AF57="",MID(TEXT(入力シート!J100,"00#"),3,1)="0"),"",MID(TEXT(入力シート!J100,"00#"),3,1))</f>
        <v/>
      </c>
      <c r="AJ57" s="966" t="s">
        <v>198</v>
      </c>
      <c r="AK57" s="966"/>
      <c r="AL57" s="966"/>
      <c r="AM57" s="966"/>
      <c r="AN57" s="966"/>
      <c r="AO57" s="966"/>
      <c r="AP57" s="460" t="str">
        <f>+IF(MID(TEXT(入力シート!R102,"00#"),1,1)="0","",MID(TEXT(入力シート!R102,"00#"),1,1))</f>
        <v/>
      </c>
      <c r="AQ57" s="469" t="str">
        <f>+IF(AND(AP57="",MID(TEXT(入力シート!R102,"00#"),2,1)="0"),"",MID(TEXT(入力シート!R102,"00#"),2,1))</f>
        <v/>
      </c>
      <c r="AR57" s="463" t="str">
        <f>+IF(AND(AQ57="",MID(TEXT(入力シート!R102,"00#"),3,1)="0"),"",MID(TEXT(入力シート!R102,"00#"),3,1))</f>
        <v/>
      </c>
      <c r="AT57" s="470"/>
      <c r="AU57" s="966" t="s">
        <v>199</v>
      </c>
      <c r="AV57" s="966"/>
      <c r="AW57" s="966"/>
      <c r="AX57" s="966"/>
      <c r="AY57" s="966"/>
      <c r="AZ57" s="966"/>
      <c r="BA57" s="460" t="str">
        <f>+IF(MID(TEXT(入力シート!Z99,"00#"),1,1)="0","",MID(TEXT(入力シート!Z99,"00#"),1,1))</f>
        <v/>
      </c>
      <c r="BB57" s="469" t="str">
        <f>+IF(AND(BA57="",MID(TEXT(入力シート!Z99,"00#"),2,1)="0"),"",MID(TEXT(入力シート!Z99,"00#"),2,1))</f>
        <v/>
      </c>
      <c r="BC57" s="463" t="str">
        <f>+IF(AND(BB57="",MID(TEXT(入力シート!Z99,"00#"),3,1)="0"),"",MID(TEXT(入力シート!Z99,"00#"),3,1))</f>
        <v/>
      </c>
      <c r="BD57" s="484"/>
      <c r="BE57" s="484"/>
      <c r="BF57" s="956" t="s">
        <v>200</v>
      </c>
      <c r="BG57" s="956"/>
      <c r="BH57" s="956"/>
      <c r="BI57" s="956"/>
      <c r="BJ57" s="956"/>
      <c r="BK57" s="956"/>
      <c r="BL57" s="491" t="str">
        <f>+IF(入力シート!J121="○",1,"")</f>
        <v/>
      </c>
      <c r="BM57" s="956" t="s">
        <v>201</v>
      </c>
      <c r="BN57" s="956"/>
      <c r="BO57" s="956"/>
      <c r="BP57" s="956"/>
      <c r="BQ57" s="956"/>
      <c r="BR57" s="956"/>
      <c r="BS57" s="491" t="str">
        <f>+IF(入力シート!J131="○",1,"")</f>
        <v/>
      </c>
      <c r="BT57" s="206"/>
      <c r="BU57" s="206"/>
      <c r="BV57" s="957" t="s">
        <v>202</v>
      </c>
      <c r="BW57" s="957"/>
      <c r="BX57" s="957"/>
      <c r="BY57" s="957"/>
      <c r="BZ57" s="957"/>
      <c r="CA57" s="957"/>
      <c r="CB57" s="957"/>
      <c r="CC57" s="957"/>
      <c r="CD57" s="957"/>
      <c r="CE57" s="492" t="str">
        <f>+IF(入力シート!J142="○",1,"")</f>
        <v/>
      </c>
      <c r="CF57" s="957" t="s">
        <v>203</v>
      </c>
      <c r="CG57" s="957"/>
      <c r="CH57" s="957"/>
      <c r="CI57" s="957"/>
      <c r="CJ57" s="957"/>
      <c r="CK57" s="957"/>
      <c r="CL57" s="957"/>
      <c r="CM57" s="957"/>
      <c r="CN57" s="957"/>
      <c r="CO57" s="492" t="str">
        <f>+IF(入力シート!J150="○",1,"")</f>
        <v/>
      </c>
    </row>
    <row r="58" spans="1:93" s="411" customFormat="1" ht="23.25" customHeight="1">
      <c r="A58" s="69">
        <v>8</v>
      </c>
      <c r="B58" s="988" t="s">
        <v>204</v>
      </c>
      <c r="C58" s="989"/>
      <c r="D58" s="989"/>
      <c r="E58" s="989"/>
      <c r="F58" s="989"/>
      <c r="G58" s="990"/>
      <c r="H58" s="991" t="str">
        <f>+IF(入力シート!I77="○",1,IF(入力シート!I77="既",入力シート!I77,""))</f>
        <v/>
      </c>
      <c r="I58" s="992"/>
      <c r="J58" s="1059"/>
      <c r="K58" s="1060"/>
      <c r="L58" s="1060"/>
      <c r="M58" s="1060"/>
      <c r="N58" s="1060"/>
      <c r="O58" s="1060"/>
      <c r="P58" s="1060"/>
      <c r="Q58" s="1060"/>
      <c r="R58" s="1060"/>
      <c r="S58" s="1061"/>
      <c r="T58" s="480" t="str">
        <f>+IF(入力シート!N77="○",1,"")</f>
        <v/>
      </c>
      <c r="U58" s="481" t="str">
        <f>+IF(入力シート!O77="","",IF(LEFT(TEXT(入力シート!O77,"0#"),1)="0","",LEFT(TEXT(入力シート!O77,"0#"),1)))</f>
        <v/>
      </c>
      <c r="V58" s="482" t="str">
        <f>+IF(入力シート!O77="","",RIGHT(TEXT(入力シート!O77,"0#"),1))</f>
        <v/>
      </c>
      <c r="W58" s="264"/>
      <c r="X58" s="264"/>
      <c r="Y58" s="994"/>
      <c r="Z58" s="994"/>
      <c r="AA58" s="994"/>
      <c r="AB58" s="994"/>
      <c r="AC58" s="931" t="s">
        <v>174</v>
      </c>
      <c r="AD58" s="931"/>
      <c r="AE58" s="460" t="str">
        <f>+IF(MID(TEXT(入力シート!J101,"00#"),1,1)="0","",MID(TEXT(入力シート!J101,"00#"),1,1))</f>
        <v/>
      </c>
      <c r="AF58" s="469" t="str">
        <f>+IF(AND(AE58="",MID(TEXT(入力シート!J101,"00#"),2,1)="0"),"",MID(TEXT(入力シート!J101,"00#"),2,1))</f>
        <v/>
      </c>
      <c r="AG58" s="463" t="str">
        <f>+IF(AND(AF58="",MID(TEXT(入力シート!J101,"00#"),3,1)="0"),"",MID(TEXT(入力シート!J101,"00#"),3,1))</f>
        <v/>
      </c>
      <c r="AJ58" s="966" t="s">
        <v>205</v>
      </c>
      <c r="AK58" s="966"/>
      <c r="AL58" s="966"/>
      <c r="AM58" s="966"/>
      <c r="AN58" s="966"/>
      <c r="AO58" s="966"/>
      <c r="AP58" s="460" t="str">
        <f>+IF(MID(TEXT(入力シート!R103,"00#"),1,1)="0","",MID(TEXT(入力シート!R103,"00#"),1,1))</f>
        <v/>
      </c>
      <c r="AQ58" s="469" t="str">
        <f>+IF(AND(AP58="",MID(TEXT(入力シート!R103,"00#"),2,1)="0"),"",MID(TEXT(入力シート!R103,"00#"),2,1))</f>
        <v/>
      </c>
      <c r="AR58" s="463" t="str">
        <f>+IF(AND(AQ58="",MID(TEXT(入力シート!R103,"00#"),3,1)="0"),"",MID(TEXT(入力シート!R103,"00#"),3,1))</f>
        <v/>
      </c>
      <c r="AT58" s="470"/>
      <c r="AU58" s="966" t="s">
        <v>206</v>
      </c>
      <c r="AV58" s="966"/>
      <c r="AW58" s="966"/>
      <c r="AX58" s="966"/>
      <c r="AY58" s="966"/>
      <c r="AZ58" s="966"/>
      <c r="BA58" s="460" t="str">
        <f>+IF(MID(TEXT(入力シート!Z100,"00#"),1,1)="0","",MID(TEXT(入力シート!Z100,"00#"),1,1))</f>
        <v/>
      </c>
      <c r="BB58" s="469" t="str">
        <f>+IF(AND(BA58="",MID(TEXT(入力シート!Z100,"00#"),2,1)="0"),"",MID(TEXT(入力シート!Z100,"00#"),2,1))</f>
        <v/>
      </c>
      <c r="BC58" s="463" t="str">
        <f>+IF(AND(BB58="",MID(TEXT(入力シート!Z100,"00#"),3,1)="0"),"",MID(TEXT(入力シート!Z100,"00#"),3,1))</f>
        <v/>
      </c>
      <c r="BD58" s="484"/>
      <c r="BE58" s="484"/>
      <c r="BF58" s="956" t="s">
        <v>207</v>
      </c>
      <c r="BG58" s="956"/>
      <c r="BH58" s="956"/>
      <c r="BI58" s="956"/>
      <c r="BJ58" s="956"/>
      <c r="BK58" s="956"/>
      <c r="BL58" s="491" t="str">
        <f>+IF(入力シート!J122="○",1,"")</f>
        <v/>
      </c>
      <c r="BM58" s="958" t="s">
        <v>208</v>
      </c>
      <c r="BN58" s="958"/>
      <c r="BO58" s="958"/>
      <c r="BP58" s="958"/>
      <c r="BQ58" s="958"/>
      <c r="BR58" s="958"/>
      <c r="BS58" s="491" t="str">
        <f>+IF(入力シート!J132="○",1,"")</f>
        <v/>
      </c>
      <c r="BT58" s="206"/>
      <c r="BU58" s="206"/>
      <c r="BV58" s="1068" t="s">
        <v>209</v>
      </c>
      <c r="BW58" s="1068"/>
      <c r="BX58" s="1068"/>
      <c r="BY58" s="1068"/>
      <c r="BZ58" s="1068"/>
      <c r="CA58" s="1068"/>
      <c r="CB58" s="1068"/>
      <c r="CC58" s="1068"/>
      <c r="CD58" s="1068"/>
      <c r="CE58" s="492" t="str">
        <f>+IF(入力シート!J143="○",1,"")</f>
        <v/>
      </c>
      <c r="CF58" s="957" t="s">
        <v>210</v>
      </c>
      <c r="CG58" s="957"/>
      <c r="CH58" s="957"/>
      <c r="CI58" s="957"/>
      <c r="CJ58" s="957"/>
      <c r="CK58" s="957"/>
      <c r="CL58" s="957"/>
      <c r="CM58" s="957"/>
      <c r="CN58" s="957"/>
      <c r="CO58" s="492" t="str">
        <f>+IF(入力シート!J151="○",1,"")</f>
        <v/>
      </c>
    </row>
    <row r="59" spans="1:93" s="411" customFormat="1" ht="23.25" customHeight="1">
      <c r="A59" s="69">
        <v>9</v>
      </c>
      <c r="B59" s="988" t="s">
        <v>211</v>
      </c>
      <c r="C59" s="989"/>
      <c r="D59" s="989"/>
      <c r="E59" s="989"/>
      <c r="F59" s="989"/>
      <c r="G59" s="990"/>
      <c r="H59" s="991" t="str">
        <f>+IF(入力シート!I78="○",1,IF(入力シート!I78="既",入力シート!I78,""))</f>
        <v/>
      </c>
      <c r="I59" s="992"/>
      <c r="J59" s="1059"/>
      <c r="K59" s="1060"/>
      <c r="L59" s="1060"/>
      <c r="M59" s="1060"/>
      <c r="N59" s="1060"/>
      <c r="O59" s="1060"/>
      <c r="P59" s="1060"/>
      <c r="Q59" s="1060"/>
      <c r="R59" s="1060"/>
      <c r="S59" s="1061"/>
      <c r="T59" s="480" t="str">
        <f>+IF(入力シート!N78="○",1,"")</f>
        <v/>
      </c>
      <c r="U59" s="481" t="str">
        <f>+IF(入力シート!O78="","",IF(LEFT(TEXT(入力シート!O78,"0#"),1)="0","",LEFT(TEXT(入力シート!O78,"0#"),1)))</f>
        <v/>
      </c>
      <c r="V59" s="482" t="str">
        <f>+IF(入力シート!O78="","",RIGHT(TEXT(入力シート!O78,"0#"),1))</f>
        <v/>
      </c>
      <c r="W59" s="264"/>
      <c r="X59" s="264"/>
      <c r="Y59" s="994" t="s">
        <v>212</v>
      </c>
      <c r="Z59" s="994"/>
      <c r="AA59" s="994"/>
      <c r="AB59" s="994"/>
      <c r="AC59" s="931" t="s">
        <v>167</v>
      </c>
      <c r="AD59" s="931"/>
      <c r="AE59" s="460" t="str">
        <f>+IF(MID(TEXT(入力シート!J102,"00#"),1,1)="0","",MID(TEXT(入力シート!J102,"00#"),1,1))</f>
        <v/>
      </c>
      <c r="AF59" s="469" t="str">
        <f>+IF(AND(AE59="",MID(TEXT(入力シート!J102,"00#"),2,1)="0"),"",MID(TEXT(入力シート!J102,"00#"),2,1))</f>
        <v/>
      </c>
      <c r="AG59" s="463" t="str">
        <f>+IF(AND(AF59="",MID(TEXT(入力シート!J102,"00#"),3,1)="0"),"",MID(TEXT(入力シート!J102,"00#"),3,1))</f>
        <v/>
      </c>
      <c r="AJ59" s="966" t="s">
        <v>213</v>
      </c>
      <c r="AK59" s="966"/>
      <c r="AL59" s="966"/>
      <c r="AM59" s="966"/>
      <c r="AN59" s="966"/>
      <c r="AO59" s="966"/>
      <c r="AP59" s="460" t="str">
        <f>+IF(MID(TEXT(入力シート!R104,"00#"),1,1)="0","",MID(TEXT(入力シート!R104,"00#"),1,1))</f>
        <v/>
      </c>
      <c r="AQ59" s="469" t="str">
        <f>+IF(AND(AP59="",MID(TEXT(入力シート!R104,"00#"),2,1)="0"),"",MID(TEXT(入力シート!R104,"00#"),2,1))</f>
        <v/>
      </c>
      <c r="AR59" s="463" t="str">
        <f>+IF(AND(AQ59="",MID(TEXT(入力シート!R104,"00#"),3,1)="0"),"",MID(TEXT(入力シート!R104,"00#"),3,1))</f>
        <v/>
      </c>
      <c r="AT59" s="470"/>
      <c r="AU59" s="966" t="s">
        <v>214</v>
      </c>
      <c r="AV59" s="966"/>
      <c r="AW59" s="966"/>
      <c r="AX59" s="966"/>
      <c r="AY59" s="966"/>
      <c r="AZ59" s="966"/>
      <c r="BA59" s="460" t="str">
        <f>+IF(MID(TEXT(入力シート!Z101,"00#"),1,1)="0","",MID(TEXT(入力シート!Z101,"00#"),1,1))</f>
        <v/>
      </c>
      <c r="BB59" s="469" t="str">
        <f>+IF(AND(BA59="",MID(TEXT(入力シート!Z101,"00#"),2,1)="0"),"",MID(TEXT(入力シート!Z101,"00#"),2,1))</f>
        <v/>
      </c>
      <c r="BC59" s="463" t="str">
        <f>+IF(AND(BB59="",MID(TEXT(入力シート!Z101,"00#"),3,1)="0"),"",MID(TEXT(入力シート!Z101,"00#"),3,1))</f>
        <v/>
      </c>
      <c r="BD59" s="484"/>
      <c r="BE59" s="484"/>
      <c r="BF59" s="958" t="s">
        <v>215</v>
      </c>
      <c r="BG59" s="958"/>
      <c r="BH59" s="958"/>
      <c r="BI59" s="958"/>
      <c r="BJ59" s="958"/>
      <c r="BK59" s="958"/>
      <c r="BL59" s="491" t="str">
        <f>+IF(入力シート!J123="○",1,"")</f>
        <v/>
      </c>
      <c r="BM59" s="956" t="s">
        <v>216</v>
      </c>
      <c r="BN59" s="956"/>
      <c r="BO59" s="956"/>
      <c r="BP59" s="956"/>
      <c r="BQ59" s="956"/>
      <c r="BR59" s="956"/>
      <c r="BS59" s="491" t="str">
        <f>+IF(入力シート!J133="○",1,"")</f>
        <v/>
      </c>
      <c r="BT59" s="206"/>
      <c r="BU59" s="206"/>
      <c r="BV59" s="957" t="s">
        <v>217</v>
      </c>
      <c r="BW59" s="957"/>
      <c r="BX59" s="957"/>
      <c r="BY59" s="957"/>
      <c r="BZ59" s="957"/>
      <c r="CA59" s="957"/>
      <c r="CB59" s="957"/>
      <c r="CC59" s="957"/>
      <c r="CD59" s="957"/>
      <c r="CE59" s="492" t="str">
        <f>+IF(入力シート!J144="○",1,"")</f>
        <v/>
      </c>
      <c r="CF59" s="957" t="s">
        <v>218</v>
      </c>
      <c r="CG59" s="957"/>
      <c r="CH59" s="957"/>
      <c r="CI59" s="957"/>
      <c r="CJ59" s="957"/>
      <c r="CK59" s="957"/>
      <c r="CL59" s="957"/>
      <c r="CM59" s="957"/>
      <c r="CN59" s="957"/>
      <c r="CO59" s="492" t="str">
        <f>+IF(入力シート!J152="○",1,"")</f>
        <v/>
      </c>
    </row>
    <row r="60" spans="1:93" s="411" customFormat="1" ht="23.25" customHeight="1">
      <c r="A60" s="69">
        <v>10</v>
      </c>
      <c r="B60" s="988" t="s">
        <v>219</v>
      </c>
      <c r="C60" s="989"/>
      <c r="D60" s="989"/>
      <c r="E60" s="989"/>
      <c r="F60" s="989"/>
      <c r="G60" s="990"/>
      <c r="H60" s="991" t="str">
        <f>+IF(入力シート!I79="○",1,IF(入力シート!I79="既",入力シート!I79,""))</f>
        <v/>
      </c>
      <c r="I60" s="992"/>
      <c r="J60" s="1059"/>
      <c r="K60" s="1060"/>
      <c r="L60" s="1060"/>
      <c r="M60" s="1060"/>
      <c r="N60" s="1060"/>
      <c r="O60" s="1060"/>
      <c r="P60" s="1060"/>
      <c r="Q60" s="1060"/>
      <c r="R60" s="1060"/>
      <c r="S60" s="1061"/>
      <c r="T60" s="480" t="str">
        <f>+IF(入力シート!N79="○",1,"")</f>
        <v/>
      </c>
      <c r="U60" s="481" t="str">
        <f>+IF(入力シート!O79="","",IF(LEFT(TEXT(入力シート!O79,"0#"),1)="0","",LEFT(TEXT(入力シート!O79,"0#"),1)))</f>
        <v/>
      </c>
      <c r="V60" s="482" t="str">
        <f>+IF(入力シート!O79="","",RIGHT(TEXT(入力シート!O79,"0#"),1))</f>
        <v/>
      </c>
      <c r="W60" s="264"/>
      <c r="X60" s="264"/>
      <c r="Y60" s="994"/>
      <c r="Z60" s="994"/>
      <c r="AA60" s="994"/>
      <c r="AB60" s="994"/>
      <c r="AC60" s="931" t="s">
        <v>174</v>
      </c>
      <c r="AD60" s="931"/>
      <c r="AE60" s="460" t="str">
        <f>+IF(MID(TEXT(入力シート!J103,"00#"),1,1)="0","",MID(TEXT(入力シート!J103,"00#"),1,1))</f>
        <v/>
      </c>
      <c r="AF60" s="469" t="str">
        <f>+IF(AND(AE60="",MID(TEXT(入力シート!J103,"00#"),2,1)="0"),"",MID(TEXT(入力シート!J103,"00#"),2,1))</f>
        <v/>
      </c>
      <c r="AG60" s="463" t="str">
        <f>+IF(AND(AF60="",MID(TEXT(入力シート!J103,"00#"),3,1)="0"),"",MID(TEXT(入力シート!J103,"00#"),3,1))</f>
        <v/>
      </c>
      <c r="AJ60" s="966" t="s">
        <v>220</v>
      </c>
      <c r="AK60" s="966"/>
      <c r="AL60" s="966"/>
      <c r="AM60" s="966"/>
      <c r="AN60" s="966"/>
      <c r="AO60" s="966"/>
      <c r="AP60" s="460" t="str">
        <f>+IF(MID(TEXT(入力シート!R105,"00#"),1,1)="0","",MID(TEXT(入力シート!R105,"00#"),1,1))</f>
        <v/>
      </c>
      <c r="AQ60" s="469" t="str">
        <f>+IF(AND(AP60="",MID(TEXT(入力シート!R105,"00#"),2,1)="0"),"",MID(TEXT(入力シート!R105,"00#"),2,1))</f>
        <v/>
      </c>
      <c r="AR60" s="463" t="str">
        <f>+IF(AND(AQ60="",MID(TEXT(入力シート!R105,"00#"),3,1)="0"),"",MID(TEXT(入力シート!R105,"00#"),3,1))</f>
        <v/>
      </c>
      <c r="AT60" s="470"/>
      <c r="AU60" s="966" t="s">
        <v>221</v>
      </c>
      <c r="AV60" s="966"/>
      <c r="AW60" s="966"/>
      <c r="AX60" s="966"/>
      <c r="AY60" s="966"/>
      <c r="AZ60" s="966"/>
      <c r="BA60" s="460" t="str">
        <f>+IF(MID(TEXT(入力シート!Z102,"00#"),1,1)="0","",MID(TEXT(入力シート!Z102,"00#"),1,1))</f>
        <v/>
      </c>
      <c r="BB60" s="469" t="str">
        <f>+IF(AND(BA60="",MID(TEXT(入力シート!Z102,"00#"),2,1)="0"),"",MID(TEXT(入力シート!Z102,"00#"),2,1))</f>
        <v/>
      </c>
      <c r="BC60" s="463" t="str">
        <f>+IF(AND(BB60="",MID(TEXT(入力シート!Z102,"00#"),3,1)="0"),"",MID(TEXT(入力シート!Z102,"00#"),3,1))</f>
        <v/>
      </c>
      <c r="BD60" s="484"/>
      <c r="BE60" s="484"/>
      <c r="BF60" s="956" t="s">
        <v>222</v>
      </c>
      <c r="BG60" s="956"/>
      <c r="BH60" s="956"/>
      <c r="BI60" s="956"/>
      <c r="BJ60" s="956"/>
      <c r="BK60" s="956"/>
      <c r="BL60" s="491" t="str">
        <f>+IF(入力シート!J124="○",1,"")</f>
        <v/>
      </c>
      <c r="BM60" s="1038" t="s">
        <v>223</v>
      </c>
      <c r="BN60" s="1038"/>
      <c r="BO60" s="1038"/>
      <c r="BP60" s="1038"/>
      <c r="BQ60" s="1038"/>
      <c r="BR60" s="1038"/>
      <c r="BS60" s="491" t="str">
        <f>+IF(入力シート!J134="○",1,"")</f>
        <v/>
      </c>
      <c r="BT60" s="206"/>
      <c r="BU60" s="206"/>
      <c r="BV60" s="957" t="s">
        <v>224</v>
      </c>
      <c r="BW60" s="957"/>
      <c r="BX60" s="957"/>
      <c r="BY60" s="957"/>
      <c r="BZ60" s="957"/>
      <c r="CA60" s="957"/>
      <c r="CB60" s="957"/>
      <c r="CC60" s="957"/>
      <c r="CD60" s="957"/>
      <c r="CE60" s="492" t="str">
        <f>+IF(入力シート!J145="○",1,"")</f>
        <v/>
      </c>
      <c r="CF60" s="957" t="s">
        <v>225</v>
      </c>
      <c r="CG60" s="957"/>
      <c r="CH60" s="957"/>
      <c r="CI60" s="957"/>
      <c r="CJ60" s="957"/>
      <c r="CK60" s="957"/>
      <c r="CL60" s="957"/>
      <c r="CM60" s="957"/>
      <c r="CN60" s="957"/>
      <c r="CO60" s="492" t="str">
        <f>+IF(入力シート!J153="○",1,"")</f>
        <v/>
      </c>
    </row>
    <row r="61" spans="1:93" s="411" customFormat="1" ht="23.25" customHeight="1">
      <c r="A61" s="69">
        <v>11</v>
      </c>
      <c r="B61" s="988" t="s">
        <v>226</v>
      </c>
      <c r="C61" s="989"/>
      <c r="D61" s="989"/>
      <c r="E61" s="989"/>
      <c r="F61" s="989"/>
      <c r="G61" s="990"/>
      <c r="H61" s="991" t="str">
        <f>+IF(入力シート!I80="○",1,IF(入力シート!I80="既",入力シート!I80,""))</f>
        <v/>
      </c>
      <c r="I61" s="992"/>
      <c r="J61" s="1059"/>
      <c r="K61" s="1060"/>
      <c r="L61" s="1060"/>
      <c r="M61" s="1060"/>
      <c r="N61" s="1060"/>
      <c r="O61" s="1060"/>
      <c r="P61" s="1060"/>
      <c r="Q61" s="1060"/>
      <c r="R61" s="1060"/>
      <c r="S61" s="1061"/>
      <c r="T61" s="480" t="str">
        <f>+IF(入力シート!N80="○",1,"")</f>
        <v/>
      </c>
      <c r="U61" s="481" t="str">
        <f>+IF(入力シート!O80="","",IF(LEFT(TEXT(入力シート!O80,"0#"),1)="0","",LEFT(TEXT(入力シート!O80,"0#"),1)))</f>
        <v/>
      </c>
      <c r="V61" s="482" t="str">
        <f>+IF(入力シート!O80="","",RIGHT(TEXT(入力シート!O80,"0#"),1))</f>
        <v/>
      </c>
      <c r="W61" s="264"/>
      <c r="X61" s="264"/>
      <c r="Y61" s="994" t="s">
        <v>227</v>
      </c>
      <c r="Z61" s="994"/>
      <c r="AA61" s="994"/>
      <c r="AB61" s="994"/>
      <c r="AC61" s="931" t="s">
        <v>167</v>
      </c>
      <c r="AD61" s="931"/>
      <c r="AE61" s="460" t="str">
        <f>+IF(MID(TEXT(入力シート!J104,"00#"),1,1)="0","",MID(TEXT(入力シート!J104,"00#"),1,1))</f>
        <v/>
      </c>
      <c r="AF61" s="469" t="str">
        <f>+IF(AND(AE61="",MID(TEXT(入力シート!J104,"00#"),2,1)="0"),"",MID(TEXT(入力シート!J104,"00#"),2,1))</f>
        <v/>
      </c>
      <c r="AG61" s="463" t="str">
        <f>+IF(AND(AF61="",MID(TEXT(入力シート!J104,"00#"),3,1)="0"),"",MID(TEXT(入力シート!J104,"00#"),3,1))</f>
        <v/>
      </c>
      <c r="AJ61" s="966" t="s">
        <v>228</v>
      </c>
      <c r="AK61" s="966"/>
      <c r="AL61" s="966"/>
      <c r="AM61" s="966"/>
      <c r="AN61" s="966"/>
      <c r="AO61" s="966"/>
      <c r="AP61" s="460" t="str">
        <f>+IF(MID(TEXT(入力シート!R106,"00#"),1,1)="0","",MID(TEXT(入力シート!R106,"00#"),1,1))</f>
        <v/>
      </c>
      <c r="AQ61" s="469" t="str">
        <f>+IF(AND(AP61="",MID(TEXT(入力シート!R106,"00#"),2,1)="0"),"",MID(TEXT(入力シート!R106,"00#"),2,1))</f>
        <v/>
      </c>
      <c r="AR61" s="463" t="str">
        <f>+IF(AND(AQ61="",MID(TEXT(入力シート!R106,"00#"),3,1)="0"),"",MID(TEXT(入力シート!R106,"00#"),3,1))</f>
        <v/>
      </c>
      <c r="AT61" s="470"/>
      <c r="AU61" s="966" t="s">
        <v>229</v>
      </c>
      <c r="AV61" s="966"/>
      <c r="AW61" s="966"/>
      <c r="AX61" s="966"/>
      <c r="AY61" s="966"/>
      <c r="AZ61" s="966"/>
      <c r="BA61" s="460" t="str">
        <f>+IF(MID(TEXT(入力シート!Z103,"00#"),1,1)="0","",MID(TEXT(入力シート!Z103,"00#"),1,1))</f>
        <v/>
      </c>
      <c r="BB61" s="469" t="str">
        <f>+IF(AND(BA61="",MID(TEXT(入力シート!Z103,"00#"),2,1)="0"),"",MID(TEXT(入力シート!Z103,"00#"),2,1))</f>
        <v/>
      </c>
      <c r="BC61" s="463" t="str">
        <f>+IF(AND(BB61="",MID(TEXT(入力シート!Z103,"00#"),3,1)="0"),"",MID(TEXT(入力シート!Z103,"00#"),3,1))</f>
        <v/>
      </c>
      <c r="BD61" s="484"/>
      <c r="BE61" s="484"/>
      <c r="BF61" s="956" t="s">
        <v>230</v>
      </c>
      <c r="BG61" s="956"/>
      <c r="BH61" s="956"/>
      <c r="BI61" s="956"/>
      <c r="BJ61" s="956"/>
      <c r="BK61" s="956"/>
      <c r="BL61" s="491" t="str">
        <f>+IF(入力シート!J125="○",1,"")</f>
        <v/>
      </c>
      <c r="BM61" s="956" t="s">
        <v>231</v>
      </c>
      <c r="BN61" s="956"/>
      <c r="BO61" s="956"/>
      <c r="BP61" s="956"/>
      <c r="BQ61" s="956"/>
      <c r="BR61" s="956"/>
      <c r="BS61" s="491" t="str">
        <f>+IF(入力シート!J135="○",1,"")</f>
        <v/>
      </c>
      <c r="BT61" s="206"/>
      <c r="BU61" s="206"/>
      <c r="BV61" s="957" t="s">
        <v>232</v>
      </c>
      <c r="BW61" s="957"/>
      <c r="BX61" s="957"/>
      <c r="BY61" s="957"/>
      <c r="BZ61" s="957"/>
      <c r="CA61" s="957"/>
      <c r="CB61" s="957"/>
      <c r="CC61" s="957"/>
      <c r="CD61" s="957"/>
      <c r="CE61" s="492" t="str">
        <f>+IF(入力シート!J146="○",1,"")</f>
        <v/>
      </c>
      <c r="CF61" s="957" t="s">
        <v>233</v>
      </c>
      <c r="CG61" s="957"/>
      <c r="CH61" s="957"/>
      <c r="CI61" s="957"/>
      <c r="CJ61" s="957"/>
      <c r="CK61" s="957"/>
      <c r="CL61" s="957"/>
      <c r="CM61" s="957"/>
      <c r="CN61" s="957"/>
      <c r="CO61" s="492" t="str">
        <f>+IF(入力シート!J154="○",1,"")</f>
        <v/>
      </c>
    </row>
    <row r="62" spans="1:93" s="411" customFormat="1" ht="23.25" customHeight="1">
      <c r="A62" s="69">
        <v>12</v>
      </c>
      <c r="B62" s="1032" t="s">
        <v>234</v>
      </c>
      <c r="C62" s="1036"/>
      <c r="D62" s="1036"/>
      <c r="E62" s="1036"/>
      <c r="F62" s="1036"/>
      <c r="G62" s="1037"/>
      <c r="H62" s="991" t="str">
        <f>+IF(入力シート!I81="○",1,IF(入力シート!I81="既",入力シート!I81,""))</f>
        <v/>
      </c>
      <c r="I62" s="992"/>
      <c r="J62" s="1059"/>
      <c r="K62" s="1060"/>
      <c r="L62" s="1060"/>
      <c r="M62" s="1060"/>
      <c r="N62" s="1060"/>
      <c r="O62" s="1060"/>
      <c r="P62" s="1060"/>
      <c r="Q62" s="1060"/>
      <c r="R62" s="1060"/>
      <c r="S62" s="1061"/>
      <c r="T62" s="480" t="str">
        <f>+IF(入力シート!N81="○",1,"")</f>
        <v/>
      </c>
      <c r="U62" s="481" t="str">
        <f>+IF(入力シート!O81="","",IF(LEFT(TEXT(入力シート!O81,"0#"),1)="0","",LEFT(TEXT(入力シート!O81,"0#"),1)))</f>
        <v/>
      </c>
      <c r="V62" s="482" t="str">
        <f>+IF(入力シート!O81="","",RIGHT(TEXT(入力シート!O81,"0#"),1))</f>
        <v/>
      </c>
      <c r="W62" s="264"/>
      <c r="X62" s="264"/>
      <c r="Y62" s="994"/>
      <c r="Z62" s="994"/>
      <c r="AA62" s="994"/>
      <c r="AB62" s="994"/>
      <c r="AC62" s="931" t="s">
        <v>174</v>
      </c>
      <c r="AD62" s="931"/>
      <c r="AE62" s="460" t="str">
        <f>+IF(MID(TEXT(入力シート!J105,"00#"),1,1)="0","",MID(TEXT(入力シート!J105,"00#"),1,1))</f>
        <v/>
      </c>
      <c r="AF62" s="469" t="str">
        <f>+IF(AND(AE62="",MID(TEXT(入力シート!J105,"00#"),2,1)="0"),"",MID(TEXT(入力シート!J105,"00#"),2,1))</f>
        <v/>
      </c>
      <c r="AG62" s="463" t="str">
        <f>+IF(AND(AF62="",MID(TEXT(入力シート!J105,"00#"),3,1)="0"),"",MID(TEXT(入力シート!J105,"00#"),3,1))</f>
        <v/>
      </c>
      <c r="AJ62" s="966" t="s">
        <v>235</v>
      </c>
      <c r="AK62" s="966"/>
      <c r="AL62" s="966"/>
      <c r="AM62" s="966"/>
      <c r="AN62" s="966"/>
      <c r="AO62" s="966"/>
      <c r="AP62" s="460" t="str">
        <f>+IF(MID(TEXT(入力シート!R107,"00#"),1,1)="0","",MID(TEXT(入力シート!R107,"00#"),1,1))</f>
        <v/>
      </c>
      <c r="AQ62" s="469" t="str">
        <f>+IF(AND(AP62="",MID(TEXT(入力シート!R107,"00#"),2,1)="0"),"",MID(TEXT(入力シート!R107,"00#"),2,1))</f>
        <v/>
      </c>
      <c r="AR62" s="463" t="str">
        <f>+IF(AND(AQ62="",MID(TEXT(入力シート!R107,"00#"),3,1)="0"),"",MID(TEXT(入力シート!R107,"00#"),3,1))</f>
        <v/>
      </c>
      <c r="AT62" s="470"/>
      <c r="AU62" s="966" t="s">
        <v>236</v>
      </c>
      <c r="AV62" s="966"/>
      <c r="AW62" s="966"/>
      <c r="AX62" s="966"/>
      <c r="AY62" s="966"/>
      <c r="AZ62" s="966"/>
      <c r="BA62" s="460" t="str">
        <f>+IF(MID(TEXT(入力シート!Z104,"00#"),1,1)="0","",MID(TEXT(入力シート!Z104,"00#"),1,1))</f>
        <v/>
      </c>
      <c r="BB62" s="469" t="str">
        <f>+IF(AND(BA62="",MID(TEXT(入力シート!Z104,"00#"),2,1)="0"),"",MID(TEXT(入力シート!Z104,"00#"),2,1))</f>
        <v/>
      </c>
      <c r="BC62" s="463" t="str">
        <f>+IF(AND(BB62="",MID(TEXT(入力シート!Z104,"00#"),3,1)="0"),"",MID(TEXT(入力シート!Z104,"00#"),3,1))</f>
        <v/>
      </c>
      <c r="BD62" s="484"/>
      <c r="BE62" s="484"/>
      <c r="BF62" s="956" t="s">
        <v>237</v>
      </c>
      <c r="BG62" s="956"/>
      <c r="BH62" s="956"/>
      <c r="BI62" s="956"/>
      <c r="BJ62" s="956"/>
      <c r="BK62" s="956"/>
      <c r="BL62" s="491" t="str">
        <f>+IF(入力シート!J126="○",1,"")</f>
        <v/>
      </c>
      <c r="BM62" s="956" t="s">
        <v>238</v>
      </c>
      <c r="BN62" s="956"/>
      <c r="BO62" s="956"/>
      <c r="BP62" s="956"/>
      <c r="BQ62" s="956"/>
      <c r="BR62" s="956"/>
      <c r="BS62" s="491" t="str">
        <f>+IF(入力シート!J136="○",1,"")</f>
        <v/>
      </c>
      <c r="BT62" s="206"/>
      <c r="BU62" s="206"/>
      <c r="BV62" s="494"/>
      <c r="BW62" s="494"/>
      <c r="BX62" s="494"/>
      <c r="BY62" s="494"/>
      <c r="BZ62" s="494"/>
      <c r="CA62" s="494"/>
      <c r="CB62" s="494"/>
      <c r="CC62" s="494"/>
      <c r="CD62" s="494"/>
      <c r="CE62" s="494"/>
      <c r="CF62" s="494"/>
      <c r="CG62" s="494"/>
      <c r="CH62" s="494"/>
      <c r="CI62" s="494"/>
      <c r="CJ62" s="494"/>
      <c r="CK62" s="494"/>
      <c r="CL62" s="494"/>
      <c r="CM62" s="494"/>
      <c r="CN62" s="494"/>
      <c r="CO62" s="494"/>
    </row>
    <row r="63" spans="1:93" s="411" customFormat="1" ht="23.25" customHeight="1">
      <c r="A63" s="69">
        <v>13</v>
      </c>
      <c r="B63" s="988" t="s">
        <v>239</v>
      </c>
      <c r="C63" s="989"/>
      <c r="D63" s="989"/>
      <c r="E63" s="989"/>
      <c r="F63" s="989"/>
      <c r="G63" s="990"/>
      <c r="H63" s="991" t="str">
        <f>+IF(入力シート!I82="○",1,IF(入力シート!I82="既",入力シート!I82,""))</f>
        <v/>
      </c>
      <c r="I63" s="992"/>
      <c r="J63" s="1059"/>
      <c r="K63" s="1060"/>
      <c r="L63" s="1060"/>
      <c r="M63" s="1060"/>
      <c r="N63" s="1060"/>
      <c r="O63" s="1060"/>
      <c r="P63" s="1060"/>
      <c r="Q63" s="1060"/>
      <c r="R63" s="1060"/>
      <c r="S63" s="1061"/>
      <c r="T63" s="480" t="str">
        <f>+IF(入力シート!N82="○",1,"")</f>
        <v/>
      </c>
      <c r="U63" s="481" t="str">
        <f>+IF(入力シート!O82="","",IF(LEFT(TEXT(入力シート!O82,"0#"),1)="0","",LEFT(TEXT(入力シート!O82,"0#"),1)))</f>
        <v/>
      </c>
      <c r="V63" s="482" t="str">
        <f>+IF(入力シート!O82="","",RIGHT(TEXT(入力シート!O82,"0#"),1))</f>
        <v/>
      </c>
      <c r="W63" s="264"/>
      <c r="X63" s="264"/>
      <c r="Y63" s="994" t="s">
        <v>240</v>
      </c>
      <c r="Z63" s="994"/>
      <c r="AA63" s="994"/>
      <c r="AB63" s="994"/>
      <c r="AC63" s="931" t="s">
        <v>167</v>
      </c>
      <c r="AD63" s="931"/>
      <c r="AE63" s="460" t="str">
        <f>+IF(MID(TEXT(入力シート!J106,"00#"),1,1)="0","",MID(TEXT(入力シート!J106,"00#"),1,1))</f>
        <v/>
      </c>
      <c r="AF63" s="469" t="str">
        <f>+IF(AND(AE63="",MID(TEXT(入力シート!J106,"00#"),2,1)="0"),"",MID(TEXT(入力シート!J106,"00#"),2,1))</f>
        <v/>
      </c>
      <c r="AG63" s="463" t="str">
        <f>+IF(AND(AF63="",MID(TEXT(入力シート!J106,"00#"),3,1)="0"),"",MID(TEXT(入力シート!J106,"00#"),3,1))</f>
        <v/>
      </c>
      <c r="AJ63" s="966" t="s">
        <v>241</v>
      </c>
      <c r="AK63" s="966"/>
      <c r="AL63" s="966"/>
      <c r="AM63" s="966"/>
      <c r="AN63" s="966"/>
      <c r="AO63" s="966"/>
      <c r="AP63" s="460" t="str">
        <f>+IF(MID(TEXT(入力シート!R108,"00#"),1,1)="0","",MID(TEXT(入力シート!R108,"00#"),1,1))</f>
        <v/>
      </c>
      <c r="AQ63" s="469" t="str">
        <f>+IF(AND(AP63="",MID(TEXT(入力シート!R108,"00#"),2,1)="0"),"",MID(TEXT(入力シート!R108,"00#"),2,1))</f>
        <v/>
      </c>
      <c r="AR63" s="463" t="str">
        <f>+IF(AND(AQ63="",MID(TEXT(入力シート!R108,"00#"),3,1)="0"),"",MID(TEXT(入力シート!R108,"00#"),3,1))</f>
        <v/>
      </c>
      <c r="AT63" s="470"/>
      <c r="AU63" s="966" t="s">
        <v>242</v>
      </c>
      <c r="AV63" s="966"/>
      <c r="AW63" s="966"/>
      <c r="AX63" s="966"/>
      <c r="AY63" s="966"/>
      <c r="AZ63" s="966"/>
      <c r="BA63" s="460" t="str">
        <f>+IF(MID(TEXT(入力シート!Z105,"00#"),1,1)="0","",MID(TEXT(入力シート!Z105,"00#"),1,1))</f>
        <v/>
      </c>
      <c r="BB63" s="469" t="str">
        <f>+IF(AND(BA63="",MID(TEXT(入力シート!Z105,"00#"),2,1)="0"),"",MID(TEXT(入力シート!Z105,"00#"),2,1))</f>
        <v/>
      </c>
      <c r="BC63" s="463" t="str">
        <f>+IF(AND(BB63="",MID(TEXT(入力シート!Z105,"00#"),3,1)="0"),"",MID(TEXT(入力シート!Z105,"00#"),3,1))</f>
        <v/>
      </c>
      <c r="BD63" s="484"/>
      <c r="BE63" s="484"/>
      <c r="BF63" s="956" t="s">
        <v>243</v>
      </c>
      <c r="BG63" s="956"/>
      <c r="BH63" s="956"/>
      <c r="BI63" s="956"/>
      <c r="BJ63" s="956"/>
      <c r="BK63" s="956"/>
      <c r="BL63" s="491" t="str">
        <f>+IF(入力シート!J127="○",1,"")</f>
        <v/>
      </c>
      <c r="BM63" s="956" t="s">
        <v>244</v>
      </c>
      <c r="BN63" s="956"/>
      <c r="BO63" s="956"/>
      <c r="BP63" s="956"/>
      <c r="BQ63" s="956"/>
      <c r="BR63" s="956"/>
      <c r="BS63" s="491" t="str">
        <f>+IF(入力シート!J137="○",1,"")</f>
        <v/>
      </c>
      <c r="BT63" s="206"/>
      <c r="BU63" s="206"/>
      <c r="BV63" s="955" t="s">
        <v>2513</v>
      </c>
      <c r="BW63" s="955"/>
      <c r="BX63" s="955"/>
      <c r="BY63" s="955"/>
      <c r="BZ63" s="955"/>
      <c r="CA63" s="955"/>
      <c r="CB63" s="955"/>
      <c r="CC63" s="955"/>
      <c r="CD63" s="955"/>
      <c r="CE63" s="955"/>
      <c r="CF63" s="955"/>
      <c r="CG63" s="955"/>
      <c r="CH63" s="955"/>
      <c r="CI63" s="955"/>
      <c r="CJ63" s="955"/>
      <c r="CK63" s="955"/>
      <c r="CL63" s="955"/>
      <c r="CM63" s="955"/>
      <c r="CN63" s="955"/>
      <c r="CO63" s="955"/>
    </row>
    <row r="64" spans="1:93" s="411" customFormat="1" ht="23.25" customHeight="1" thickBot="1">
      <c r="A64" s="69">
        <v>14</v>
      </c>
      <c r="B64" s="1032" t="s">
        <v>246</v>
      </c>
      <c r="C64" s="1033"/>
      <c r="D64" s="1033"/>
      <c r="E64" s="1033"/>
      <c r="F64" s="1033"/>
      <c r="G64" s="1034"/>
      <c r="H64" s="991" t="str">
        <f>+IF(入力シート!I83="○",1,IF(入力シート!I83="既",入力シート!I83,""))</f>
        <v/>
      </c>
      <c r="I64" s="992"/>
      <c r="J64" s="1062"/>
      <c r="K64" s="1063"/>
      <c r="L64" s="1063"/>
      <c r="M64" s="1063"/>
      <c r="N64" s="1063"/>
      <c r="O64" s="1063"/>
      <c r="P64" s="1063"/>
      <c r="Q64" s="1063"/>
      <c r="R64" s="1063"/>
      <c r="S64" s="1064"/>
      <c r="T64" s="483" t="str">
        <f>+IF(入力シート!N83="○",1,"")</f>
        <v/>
      </c>
      <c r="U64" s="481" t="str">
        <f>+IF(入力シート!O83="","",IF(LEFT(TEXT(入力シート!O83,"0#"),1)="0","",LEFT(TEXT(入力シート!O83,"0#"),1)))</f>
        <v/>
      </c>
      <c r="V64" s="482" t="str">
        <f>+IF(入力シート!O83="","",RIGHT(TEXT(入力シート!O83,"0#"),1))</f>
        <v/>
      </c>
      <c r="W64" s="264"/>
      <c r="X64" s="264"/>
      <c r="Y64" s="994"/>
      <c r="Z64" s="994"/>
      <c r="AA64" s="994"/>
      <c r="AB64" s="994"/>
      <c r="AC64" s="931" t="s">
        <v>174</v>
      </c>
      <c r="AD64" s="931"/>
      <c r="AE64" s="460" t="str">
        <f>+IF(MID(TEXT(入力シート!J107,"00#"),1,1)="0","",MID(TEXT(入力シート!J107,"00#"),1,1))</f>
        <v/>
      </c>
      <c r="AF64" s="469" t="str">
        <f>+IF(AND(AE64="",MID(TEXT(入力シート!J107,"00#"),2,1)="0"),"",MID(TEXT(入力シート!J107,"00#"),2,1))</f>
        <v/>
      </c>
      <c r="AG64" s="463" t="str">
        <f>+IF(AND(AF64="",MID(TEXT(入力シート!J107,"00#"),3,1)="0"),"",MID(TEXT(入力シート!J107,"00#"),3,1))</f>
        <v/>
      </c>
      <c r="AJ64" s="966" t="s">
        <v>247</v>
      </c>
      <c r="AK64" s="966"/>
      <c r="AL64" s="966"/>
      <c r="AM64" s="966"/>
      <c r="AN64" s="966"/>
      <c r="AO64" s="966"/>
      <c r="AP64" s="460" t="str">
        <f>+IF(MID(TEXT(入力シート!R109,"00#"),1,1)="0","",MID(TEXT(入力シート!R109,"00#"),1,1))</f>
        <v/>
      </c>
      <c r="AQ64" s="469" t="str">
        <f>+IF(AND(AP64="",MID(TEXT(入力シート!R109,"00#"),2,1)="0"),"",MID(TEXT(入力シート!R109,"00#"),2,1))</f>
        <v/>
      </c>
      <c r="AR64" s="463" t="str">
        <f>+IF(AND(AQ64="",MID(TEXT(入力シート!R109,"00#"),3,1)="0"),"",MID(TEXT(入力シート!R109,"00#"),3,1))</f>
        <v/>
      </c>
      <c r="AT64" s="470"/>
      <c r="AU64" s="994" t="s">
        <v>248</v>
      </c>
      <c r="AV64" s="994"/>
      <c r="AW64" s="994"/>
      <c r="AX64" s="994"/>
      <c r="AY64" s="1035" t="s">
        <v>249</v>
      </c>
      <c r="AZ64" s="1035"/>
      <c r="BA64" s="460" t="str">
        <f>+IF(MID(TEXT(入力シート!Z106,"00#"),1,1)="0","",MID(TEXT(入力シート!Z106,"00#"),1,1))</f>
        <v/>
      </c>
      <c r="BB64" s="469" t="str">
        <f>+IF(AND(BA64="",MID(TEXT(入力シート!Z106,"00#"),2,1)="0"),"",MID(TEXT(入力シート!Z106,"00#"),2,1))</f>
        <v/>
      </c>
      <c r="BC64" s="463" t="str">
        <f>+IF(AND(BB64="",MID(TEXT(入力シート!Z106,"00#"),3,1)="0"),"",MID(TEXT(入力シート!Z106,"00#"),3,1))</f>
        <v/>
      </c>
      <c r="BD64" s="495"/>
      <c r="BE64" s="495"/>
      <c r="BF64" s="496"/>
      <c r="BG64" s="496"/>
      <c r="BH64" s="496"/>
      <c r="BI64" s="393"/>
      <c r="BJ64" s="497"/>
      <c r="BK64" s="498"/>
      <c r="BL64" s="499"/>
      <c r="BM64" s="956" t="s">
        <v>250</v>
      </c>
      <c r="BN64" s="956"/>
      <c r="BO64" s="956"/>
      <c r="BP64" s="956"/>
      <c r="BQ64" s="956"/>
      <c r="BR64" s="956"/>
      <c r="BS64" s="491" t="str">
        <f>+IF(入力シート!J138="○",1,"")</f>
        <v/>
      </c>
      <c r="BT64" s="206"/>
      <c r="BU64" s="206"/>
      <c r="BV64" s="1010" t="s">
        <v>251</v>
      </c>
      <c r="BW64" s="1010"/>
      <c r="BX64" s="1010"/>
      <c r="BY64" s="1010"/>
      <c r="BZ64" s="1010"/>
      <c r="CA64" s="1010"/>
      <c r="CB64" s="1010"/>
      <c r="CC64" s="1010"/>
      <c r="CD64" s="1010"/>
      <c r="CE64" s="500" t="str">
        <f>+IF(入力シート!N159="○",1,"")</f>
        <v/>
      </c>
      <c r="CF64" s="951" t="s">
        <v>2512</v>
      </c>
      <c r="CG64" s="952"/>
      <c r="CH64" s="952"/>
      <c r="CI64" s="952"/>
      <c r="CJ64" s="952"/>
      <c r="CK64" s="952"/>
      <c r="CL64" s="952"/>
      <c r="CM64" s="952"/>
      <c r="CN64" s="953"/>
      <c r="CO64" s="501" t="str">
        <f>+IF(入力シート!N167="○",1,"")</f>
        <v/>
      </c>
    </row>
    <row r="65" spans="1:96" s="411" customFormat="1" ht="23.25" customHeight="1">
      <c r="A65" s="69">
        <v>15</v>
      </c>
      <c r="B65" s="988" t="s">
        <v>253</v>
      </c>
      <c r="C65" s="989"/>
      <c r="D65" s="989"/>
      <c r="E65" s="989"/>
      <c r="F65" s="989"/>
      <c r="G65" s="990"/>
      <c r="H65" s="991" t="str">
        <f>+IF(入力シート!I84="○",1,IF(入力シート!I84="既",入力シート!I84,""))</f>
        <v/>
      </c>
      <c r="I65" s="992"/>
      <c r="J65" s="502" t="str">
        <f>+IF(入力シート!J84="","",IF(MID(TEXT(入力シート!J84,"0000000000#"),1,1)="0","",MID(TEXT(入力シート!J84,"0000000000#"),1,1)))</f>
        <v/>
      </c>
      <c r="K65" s="503" t="str">
        <f>+IF(入力シート!J84="","",IF(AND(J65="",MID(TEXT(入力シート!J84,"0000000000#"),2,1)="0"),"",MID(TEXT(入力シート!J84,"0000000000#"),2,1)))</f>
        <v/>
      </c>
      <c r="L65" s="504" t="str">
        <f>+IF(入力シート!J84="","",IF(AND(K65="",MID(TEXT(入力シート!J84,"0000000000#"),3,1)="0"),"",MID(TEXT(入力シート!J84,"0000000000#"),3,1)))</f>
        <v/>
      </c>
      <c r="M65" s="505" t="str">
        <f>+IF(入力シート!J84="","",IF(AND(L65="",MID(TEXT(入力シート!J84,"0000000000#"),4,1)="0"),"",MID(TEXT(入力シート!J84,"0000000000#"),4,1)))</f>
        <v/>
      </c>
      <c r="N65" s="503" t="str">
        <f>+IF(入力シート!J84="","",IF(AND(M65="",MID(TEXT(入力シート!J84,"0000000000#"),5,1)="0"),"",MID(TEXT(入力シート!J84,"0000000000#"),5,1)))</f>
        <v/>
      </c>
      <c r="O65" s="504" t="str">
        <f>+IF(入力シート!J84="","",IF(AND(N65="",MID(TEXT(入力シート!J84,"0000000000#"),6,1)="0"),"",MID(TEXT(入力シート!J84,"0000000000#"),6,1)))</f>
        <v/>
      </c>
      <c r="P65" s="505" t="str">
        <f>+IF(入力シート!J84="","",IF(AND(O65="",MID(TEXT(入力シート!J84,"0000000000#"),7,1)="0"),"",MID(TEXT(入力シート!J84,"0000000000#"),7,1)))</f>
        <v/>
      </c>
      <c r="Q65" s="503" t="str">
        <f>+IF(入力シート!J84="","",IF(AND(P65="",MID(TEXT(入力シート!J84,"0000000000#"),8,1)="0"),"",MID(TEXT(入力シート!J84,"0000000000#"),8,1)))</f>
        <v/>
      </c>
      <c r="R65" s="504" t="str">
        <f>+IF(入力シート!J84="","",IF(AND(Q65="",MID(TEXT(入力シート!J84,"0000000000#"),9,1)="0"),"",MID(TEXT(入力シート!J84,"0000000000#"),9,1)))</f>
        <v/>
      </c>
      <c r="S65" s="505" t="str">
        <f>+IF(入力シート!J84="","",IF(AND(R65="",MID(TEXT(入力シート!J84,"0000000000#"),10,1)="0"),"",MID(TEXT(入力シート!J84,"0000000000#"),10,1)))</f>
        <v/>
      </c>
      <c r="T65" s="506" t="str">
        <f>+IF(入力シート!J84="","",IF(AND(S65="",MID(TEXT(入力シート!J84,"0000000000#"),11,1)="0"),"",MID(TEXT(入力シート!J84,"0000000000#"),11,1)))</f>
        <v/>
      </c>
      <c r="U65" s="490" t="str">
        <f>+IF(入力シート!O84="","",IF(LEFT(TEXT(入力シート!O84,"0#"),1)="0","",LEFT(TEXT(入力シート!O84,"0#"),1)))</f>
        <v/>
      </c>
      <c r="V65" s="482" t="str">
        <f>+IF(入力シート!O84="","",RIGHT(TEXT(入力シート!O84,"0#"),1))</f>
        <v/>
      </c>
      <c r="W65" s="264"/>
      <c r="X65" s="264"/>
      <c r="Y65" s="994" t="s">
        <v>254</v>
      </c>
      <c r="Z65" s="994"/>
      <c r="AA65" s="994"/>
      <c r="AB65" s="994"/>
      <c r="AC65" s="931" t="s">
        <v>167</v>
      </c>
      <c r="AD65" s="931"/>
      <c r="AE65" s="460" t="str">
        <f>+IF(MID(TEXT(入力シート!J108,"00#"),1,1)="0","",MID(TEXT(入力シート!J108,"00#"),1,1))</f>
        <v/>
      </c>
      <c r="AF65" s="469" t="str">
        <f>+IF(AND(AE65="",MID(TEXT(入力シート!J108,"00#"),2,1)="0"),"",MID(TEXT(入力シート!J108,"00#"),2,1))</f>
        <v/>
      </c>
      <c r="AG65" s="463" t="str">
        <f>+IF(AND(AF65="",MID(TEXT(入力シート!J108,"00#"),3,1)="0"),"",MID(TEXT(入力シート!J108,"00#"),3,1))</f>
        <v/>
      </c>
      <c r="AJ65" s="1025" t="s">
        <v>255</v>
      </c>
      <c r="AK65" s="1025"/>
      <c r="AL65" s="966" t="s">
        <v>256</v>
      </c>
      <c r="AM65" s="966"/>
      <c r="AN65" s="966"/>
      <c r="AO65" s="966"/>
      <c r="AP65" s="460" t="str">
        <f>+IF(MID(TEXT(入力シート!R110,"00#"),1,1)="0","",MID(TEXT(入力シート!R110,"00#"),1,1))</f>
        <v/>
      </c>
      <c r="AQ65" s="469" t="str">
        <f>+IF(AND(AP65="",MID(TEXT(入力シート!R110,"00#"),2,1)="0"),"",MID(TEXT(入力シート!R110,"00#"),2,1))</f>
        <v/>
      </c>
      <c r="AR65" s="463" t="str">
        <f>+IF(AND(AQ65="",MID(TEXT(入力シート!R110,"00#"),3,1)="0"),"",MID(TEXT(入力シート!R110,"00#"),3,1))</f>
        <v/>
      </c>
      <c r="AT65" s="470"/>
      <c r="AU65" s="994"/>
      <c r="AV65" s="994"/>
      <c r="AW65" s="994"/>
      <c r="AX65" s="994"/>
      <c r="AY65" s="954" t="s">
        <v>257</v>
      </c>
      <c r="AZ65" s="954"/>
      <c r="BA65" s="460" t="str">
        <f>+IF(MID(TEXT(入力シート!Z107,"00#"),1,1)="0","",MID(TEXT(入力シート!Z107,"00#"),1,1))</f>
        <v/>
      </c>
      <c r="BB65" s="469" t="str">
        <f>+IF(AND(BA65="",MID(TEXT(入力シート!Z107,"00#"),2,1)="0"),"",MID(TEXT(入力シート!Z107,"00#"),2,1))</f>
        <v/>
      </c>
      <c r="BC65" s="463" t="str">
        <f>+IF(AND(BB65="",MID(TEXT(入力シート!Z107,"00#"),3,1)="0"),"",MID(TEXT(入力シート!Z107,"00#"),3,1))</f>
        <v/>
      </c>
      <c r="BD65" s="470"/>
      <c r="BE65" s="470"/>
      <c r="BF65" s="507"/>
      <c r="BG65" s="507"/>
      <c r="BH65" s="507"/>
      <c r="BI65" s="507"/>
      <c r="BJ65" s="507"/>
      <c r="BK65" s="507"/>
      <c r="BL65" s="507"/>
      <c r="BM65" s="231"/>
      <c r="BN65" s="206"/>
      <c r="BO65" s="206"/>
      <c r="BP65" s="206"/>
      <c r="BQ65" s="206"/>
      <c r="BR65" s="206"/>
      <c r="BS65" s="206"/>
      <c r="BT65" s="206"/>
      <c r="BU65" s="508"/>
      <c r="BV65" s="1026" t="s">
        <v>944</v>
      </c>
      <c r="BW65" s="1027"/>
      <c r="BX65" s="1019" t="s">
        <v>945</v>
      </c>
      <c r="BY65" s="1020"/>
      <c r="BZ65" s="1020"/>
      <c r="CA65" s="1020"/>
      <c r="CB65" s="1020"/>
      <c r="CC65" s="1020"/>
      <c r="CD65" s="1021"/>
      <c r="CE65" s="500" t="str">
        <f>+IF(入力シート!N160="○",1,"")</f>
        <v/>
      </c>
      <c r="CF65" s="951" t="s">
        <v>275</v>
      </c>
      <c r="CG65" s="952"/>
      <c r="CH65" s="952"/>
      <c r="CI65" s="952"/>
      <c r="CJ65" s="952"/>
      <c r="CK65" s="952"/>
      <c r="CL65" s="952"/>
      <c r="CM65" s="952"/>
      <c r="CN65" s="953"/>
      <c r="CO65" s="501" t="str">
        <f>+IF(入力シート!N168="○",1,"")</f>
        <v/>
      </c>
    </row>
    <row r="66" spans="1:96" s="411" customFormat="1" ht="23.25" customHeight="1">
      <c r="A66" s="69">
        <v>16</v>
      </c>
      <c r="B66" s="988" t="s">
        <v>259</v>
      </c>
      <c r="C66" s="989"/>
      <c r="D66" s="989"/>
      <c r="E66" s="989"/>
      <c r="F66" s="989"/>
      <c r="G66" s="990"/>
      <c r="H66" s="991" t="str">
        <f>+IF(入力シート!I85="○",1,IF(入力シート!I85="既",入力シート!I85,""))</f>
        <v/>
      </c>
      <c r="I66" s="992"/>
      <c r="J66" s="509" t="str">
        <f>+IF(入力シート!J85="","",IF(MID(TEXT(入力シート!J85,"0000000000#"),1,1)="0","",MID(TEXT(入力シート!J85,"0000000000#"),1,1)))</f>
        <v/>
      </c>
      <c r="K66" s="510" t="str">
        <f>+IF(入力シート!J85="","",IF(AND(J66="",MID(TEXT(入力シート!J85,"0000000000#"),2,1)="0"),"",MID(TEXT(入力シート!J85,"0000000000#"),2,1)))</f>
        <v/>
      </c>
      <c r="L66" s="511" t="str">
        <f>+IF(入力シート!J85="","",IF(AND(K66="",MID(TEXT(入力シート!J85,"0000000000#"),3,1)="0"),"",MID(TEXT(入力シート!J85,"0000000000#"),3,1)))</f>
        <v/>
      </c>
      <c r="M66" s="425" t="str">
        <f>+IF(入力シート!J85="","",IF(AND(L66="",MID(TEXT(入力シート!J85,"0000000000#"),4,1)="0"),"",MID(TEXT(入力シート!J85,"0000000000#"),4,1)))</f>
        <v/>
      </c>
      <c r="N66" s="510" t="str">
        <f>+IF(入力シート!J85="","",IF(AND(M66="",MID(TEXT(入力シート!J85,"0000000000#"),5,1)="0"),"",MID(TEXT(入力シート!J85,"0000000000#"),5,1)))</f>
        <v/>
      </c>
      <c r="O66" s="511" t="str">
        <f>+IF(入力シート!J85="","",IF(AND(N66="",MID(TEXT(入力シート!J85,"0000000000#"),6,1)="0"),"",MID(TEXT(入力シート!J85,"0000000000#"),6,1)))</f>
        <v/>
      </c>
      <c r="P66" s="425" t="str">
        <f>+IF(入力シート!J85="","",IF(AND(O66="",MID(TEXT(入力シート!J85,"0000000000#"),7,1)="0"),"",MID(TEXT(入力シート!J85,"0000000000#"),7,1)))</f>
        <v/>
      </c>
      <c r="Q66" s="510" t="str">
        <f>+IF(入力シート!J85="","",IF(AND(P66="",MID(TEXT(入力シート!J85,"0000000000#"),8,1)="0"),"",MID(TEXT(入力シート!J85,"0000000000#"),8,1)))</f>
        <v/>
      </c>
      <c r="R66" s="511" t="str">
        <f>+IF(入力シート!J85="","",IF(AND(Q66="",MID(TEXT(入力シート!J85,"0000000000#"),9,1)="0"),"",MID(TEXT(入力シート!J85,"0000000000#"),9,1)))</f>
        <v/>
      </c>
      <c r="S66" s="425" t="str">
        <f>+IF(入力シート!J85="","",IF(AND(R66="",MID(TEXT(入力シート!J85,"0000000000#"),10,1)="0"),"",MID(TEXT(入力シート!J85,"0000000000#"),10,1)))</f>
        <v/>
      </c>
      <c r="T66" s="512" t="str">
        <f>+IF(入力シート!J85="","",IF(AND(S66="",MID(TEXT(入力シート!J85,"0000000000#"),11,1)="0"),"",MID(TEXT(入力シート!J85,"0000000000#"),11,1)))</f>
        <v/>
      </c>
      <c r="U66" s="490" t="str">
        <f>+IF(入力シート!O85="","",IF(LEFT(TEXT(入力シート!O85,"0#"),1)="0","",LEFT(TEXT(入力シート!O85,"0#"),1)))</f>
        <v/>
      </c>
      <c r="V66" s="482" t="str">
        <f>+IF(入力シート!O85="","",RIGHT(TEXT(入力シート!O85,"0#"),1))</f>
        <v/>
      </c>
      <c r="W66" s="264"/>
      <c r="X66" s="264"/>
      <c r="Y66" s="994"/>
      <c r="Z66" s="994"/>
      <c r="AA66" s="994"/>
      <c r="AB66" s="994"/>
      <c r="AC66" s="993" t="s">
        <v>260</v>
      </c>
      <c r="AD66" s="993"/>
      <c r="AE66" s="460" t="str">
        <f>+IF(MID(TEXT(入力シート!J109,"00#"),1,1)="0","",MID(TEXT(入力シート!J109,"00#"),1,1))</f>
        <v/>
      </c>
      <c r="AF66" s="469" t="str">
        <f>+IF(AND(AE66="",MID(TEXT(入力シート!J109,"00#"),2,1)="0"),"",MID(TEXT(入力シート!J109,"00#"),2,1))</f>
        <v/>
      </c>
      <c r="AG66" s="463" t="str">
        <f>+IF(AND(AF66="",MID(TEXT(入力シート!J109,"00#"),3,1)="0"),"",MID(TEXT(入力シート!J109,"00#"),3,1))</f>
        <v/>
      </c>
      <c r="AJ66" s="1025"/>
      <c r="AK66" s="1025"/>
      <c r="AL66" s="966" t="s">
        <v>261</v>
      </c>
      <c r="AM66" s="966"/>
      <c r="AN66" s="966"/>
      <c r="AO66" s="966"/>
      <c r="AP66" s="460" t="str">
        <f>+IF(MID(TEXT(入力シート!R111,"00#"),1,1)="0","",MID(TEXT(入力シート!R111,"00#"),1,1))</f>
        <v/>
      </c>
      <c r="AQ66" s="469" t="str">
        <f>+IF(AND(AP66="",MID(TEXT(入力シート!R111,"00#"),2,1)="0"),"",MID(TEXT(入力シート!R111,"00#"),2,1))</f>
        <v/>
      </c>
      <c r="AR66" s="463" t="str">
        <f>+IF(AND(AQ66="",MID(TEXT(入力シート!R111,"00#"),3,1)="0"),"",MID(TEXT(入力シート!R111,"00#"),3,1))</f>
        <v/>
      </c>
      <c r="AT66" s="470"/>
      <c r="AU66" s="994"/>
      <c r="AV66" s="994"/>
      <c r="AW66" s="994"/>
      <c r="AX66" s="994"/>
      <c r="AY66" s="954" t="s">
        <v>262</v>
      </c>
      <c r="AZ66" s="954"/>
      <c r="BA66" s="460" t="str">
        <f>+IF(MID(TEXT(入力シート!Z108,"00#"),1,1)="0","",MID(TEXT(入力シート!Z108,"00#"),1,1))</f>
        <v/>
      </c>
      <c r="BB66" s="469" t="str">
        <f>+IF(AND(BA66="",MID(TEXT(入力シート!Z108,"00#"),2,1)="0"),"",MID(TEXT(入力シート!Z108,"00#"),2,1))</f>
        <v/>
      </c>
      <c r="BC66" s="463" t="str">
        <f>+IF(AND(BB66="",MID(TEXT(入力シート!Z108,"00#"),3,1)="0"),"",MID(TEXT(入力シート!Z108,"00#"),3,1))</f>
        <v/>
      </c>
      <c r="BD66" s="470"/>
      <c r="BE66" s="470"/>
      <c r="BF66" s="955" t="s">
        <v>2514</v>
      </c>
      <c r="BG66" s="955"/>
      <c r="BH66" s="955"/>
      <c r="BI66" s="955"/>
      <c r="BJ66" s="955"/>
      <c r="BK66" s="955"/>
      <c r="BL66" s="955"/>
      <c r="BM66" s="955"/>
      <c r="BN66" s="955"/>
      <c r="BO66" s="955"/>
      <c r="BP66" s="955"/>
      <c r="BQ66" s="955"/>
      <c r="BR66" s="955"/>
      <c r="BS66" s="955"/>
      <c r="BT66" s="206"/>
      <c r="BU66" s="206"/>
      <c r="BV66" s="1028"/>
      <c r="BW66" s="1029"/>
      <c r="BX66" s="1019" t="s">
        <v>946</v>
      </c>
      <c r="BY66" s="1020"/>
      <c r="BZ66" s="1020"/>
      <c r="CA66" s="1020"/>
      <c r="CB66" s="1020"/>
      <c r="CC66" s="1020"/>
      <c r="CD66" s="1021"/>
      <c r="CE66" s="500" t="str">
        <f>+IF(入力シート!N161="○",1,"")</f>
        <v/>
      </c>
      <c r="CF66" s="1010" t="s">
        <v>282</v>
      </c>
      <c r="CG66" s="1010"/>
      <c r="CH66" s="1010"/>
      <c r="CI66" s="1010"/>
      <c r="CJ66" s="1010"/>
      <c r="CK66" s="1010"/>
      <c r="CL66" s="1010"/>
      <c r="CM66" s="1010"/>
      <c r="CN66" s="1010"/>
      <c r="CO66" s="501" t="str">
        <f>+IF(入力シート!N169="○",1,"")</f>
        <v/>
      </c>
    </row>
    <row r="67" spans="1:96" s="411" customFormat="1" ht="23.25" customHeight="1">
      <c r="A67" s="69">
        <v>17</v>
      </c>
      <c r="B67" s="988" t="s">
        <v>264</v>
      </c>
      <c r="C67" s="989"/>
      <c r="D67" s="989"/>
      <c r="E67" s="989"/>
      <c r="F67" s="989"/>
      <c r="G67" s="990"/>
      <c r="H67" s="991" t="str">
        <f>+IF(入力シート!I86="○",1,IF(入力シート!I86="既",入力シート!I86,""))</f>
        <v/>
      </c>
      <c r="I67" s="992"/>
      <c r="J67" s="509" t="str">
        <f>+IF(入力シート!J86="","",IF(MID(TEXT(入力シート!J86,"0000000000#"),1,1)="0","",MID(TEXT(入力シート!J86,"0000000000#"),1,1)))</f>
        <v/>
      </c>
      <c r="K67" s="510" t="str">
        <f>+IF(入力シート!J86="","",IF(AND(J67="",MID(TEXT(入力シート!J86,"0000000000#"),2,1)="0"),"",MID(TEXT(入力シート!J86,"0000000000#"),2,1)))</f>
        <v/>
      </c>
      <c r="L67" s="511" t="str">
        <f>+IF(入力シート!J86="","",IF(AND(K67="",MID(TEXT(入力シート!J86,"0000000000#"),3,1)="0"),"",MID(TEXT(入力シート!J86,"0000000000#"),3,1)))</f>
        <v/>
      </c>
      <c r="M67" s="425" t="str">
        <f>+IF(入力シート!J86="","",IF(AND(L67="",MID(TEXT(入力シート!J86,"0000000000#"),4,1)="0"),"",MID(TEXT(入力シート!J86,"0000000000#"),4,1)))</f>
        <v/>
      </c>
      <c r="N67" s="510" t="str">
        <f>+IF(入力シート!J86="","",IF(AND(M67="",MID(TEXT(入力シート!J86,"0000000000#"),5,1)="0"),"",MID(TEXT(入力シート!J86,"0000000000#"),5,1)))</f>
        <v/>
      </c>
      <c r="O67" s="511" t="str">
        <f>+IF(入力シート!J86="","",IF(AND(N67="",MID(TEXT(入力シート!J86,"0000000000#"),6,1)="0"),"",MID(TEXT(入力シート!J86,"0000000000#"),6,1)))</f>
        <v/>
      </c>
      <c r="P67" s="425" t="str">
        <f>+IF(入力シート!J86="","",IF(AND(O67="",MID(TEXT(入力シート!J86,"0000000000#"),7,1)="0"),"",MID(TEXT(入力シート!J86,"0000000000#"),7,1)))</f>
        <v/>
      </c>
      <c r="Q67" s="510" t="str">
        <f>+IF(入力シート!J86="","",IF(AND(P67="",MID(TEXT(入力シート!J86,"0000000000#"),8,1)="0"),"",MID(TEXT(入力シート!J86,"0000000000#"),8,1)))</f>
        <v/>
      </c>
      <c r="R67" s="511" t="str">
        <f>+IF(入力シート!J86="","",IF(AND(Q67="",MID(TEXT(入力シート!J86,"0000000000#"),9,1)="0"),"",MID(TEXT(入力シート!J86,"0000000000#"),9,1)))</f>
        <v/>
      </c>
      <c r="S67" s="425" t="str">
        <f>+IF(入力シート!J86="","",IF(AND(R67="",MID(TEXT(入力シート!J86,"0000000000#"),10,1)="0"),"",MID(TEXT(入力シート!J86,"0000000000#"),10,1)))</f>
        <v/>
      </c>
      <c r="T67" s="512" t="str">
        <f>+IF(入力シート!J86="","",IF(AND(S67="",MID(TEXT(入力シート!J86,"0000000000#"),11,1)="0"),"",MID(TEXT(入力シート!J86,"0000000000#"),11,1)))</f>
        <v/>
      </c>
      <c r="U67" s="490" t="str">
        <f>+IF(入力シート!O86="","",IF(LEFT(TEXT(入力シート!O86,"0#"),1)="0","",LEFT(TEXT(入力シート!O86,"0#"),1)))</f>
        <v/>
      </c>
      <c r="V67" s="482" t="str">
        <f>+IF(入力シート!O86="","",RIGHT(TEXT(入力シート!O86,"0#"),1))</f>
        <v/>
      </c>
      <c r="W67" s="264"/>
      <c r="X67" s="264"/>
      <c r="Y67" s="994"/>
      <c r="Z67" s="994"/>
      <c r="AA67" s="994"/>
      <c r="AB67" s="994"/>
      <c r="AC67" s="993" t="s">
        <v>265</v>
      </c>
      <c r="AD67" s="993"/>
      <c r="AE67" s="460" t="str">
        <f>+IF(MID(TEXT(入力シート!J110,"00#"),1,1)="0","",MID(TEXT(入力シート!J110,"00#"),1,1))</f>
        <v/>
      </c>
      <c r="AF67" s="469" t="str">
        <f>+IF(AND(AE67="",MID(TEXT(入力シート!J110,"00#"),2,1)="0"),"",MID(TEXT(入力シート!J110,"00#"),2,1))</f>
        <v/>
      </c>
      <c r="AG67" s="463" t="str">
        <f>+IF(AND(AF67="",MID(TEXT(入力シート!J110,"00#"),3,1)="0"),"",MID(TEXT(入力シート!J110,"00#"),3,1))</f>
        <v/>
      </c>
      <c r="AJ67" s="1025"/>
      <c r="AK67" s="1025"/>
      <c r="AL67" s="966" t="s">
        <v>266</v>
      </c>
      <c r="AM67" s="966"/>
      <c r="AN67" s="966"/>
      <c r="AO67" s="966"/>
      <c r="AP67" s="460" t="str">
        <f>+IF(MID(TEXT(入力シート!R112,"00#"),1,1)="0","",MID(TEXT(入力シート!R112,"00#"),1,1))</f>
        <v/>
      </c>
      <c r="AQ67" s="469" t="str">
        <f>+IF(AND(AP67="",MID(TEXT(入力シート!R112,"00#"),2,1)="0"),"",MID(TEXT(入力シート!R112,"00#"),2,1))</f>
        <v/>
      </c>
      <c r="AR67" s="463" t="str">
        <f>+IF(AND(AQ67="",MID(TEXT(入力シート!R112,"00#"),3,1)="0"),"",MID(TEXT(入力シート!R112,"00#"),3,1))</f>
        <v/>
      </c>
      <c r="AT67" s="470"/>
      <c r="AU67" s="994" t="s">
        <v>267</v>
      </c>
      <c r="AV67" s="994"/>
      <c r="AW67" s="994"/>
      <c r="AX67" s="994"/>
      <c r="AY67" s="931" t="s">
        <v>167</v>
      </c>
      <c r="AZ67" s="931"/>
      <c r="BA67" s="460" t="str">
        <f>+IF(MID(TEXT(入力シート!Z109,"00#"),1,1)="0","",MID(TEXT(入力シート!Z109,"00#"),1,1))</f>
        <v/>
      </c>
      <c r="BB67" s="469" t="str">
        <f>+IF(AND(BA67="",MID(TEXT(入力シート!Z109,"00#"),2,1)="0"),"",MID(TEXT(入力シート!Z109,"00#"),2,1))</f>
        <v/>
      </c>
      <c r="BC67" s="463" t="str">
        <f>+IF(AND(BB67="",MID(TEXT(入力シート!Z109,"00#"),3,1)="0"),"",MID(TEXT(入力シート!Z109,"00#"),3,1))</f>
        <v/>
      </c>
      <c r="BD67" s="470"/>
      <c r="BE67" s="470"/>
      <c r="BF67" s="955" t="s">
        <v>268</v>
      </c>
      <c r="BG67" s="955"/>
      <c r="BH67" s="955"/>
      <c r="BI67" s="955"/>
      <c r="BJ67" s="955"/>
      <c r="BK67" s="955"/>
      <c r="BL67" s="955"/>
      <c r="BM67" s="955"/>
      <c r="BN67" s="955"/>
      <c r="BO67" s="955"/>
      <c r="BP67" s="955"/>
      <c r="BQ67" s="955"/>
      <c r="BR67" s="84" t="s">
        <v>269</v>
      </c>
      <c r="BS67" s="84" t="s">
        <v>270</v>
      </c>
      <c r="BT67" s="206"/>
      <c r="BU67" s="206"/>
      <c r="BV67" s="1030"/>
      <c r="BW67" s="1031"/>
      <c r="BX67" s="1019" t="s">
        <v>947</v>
      </c>
      <c r="BY67" s="1020"/>
      <c r="BZ67" s="1020"/>
      <c r="CA67" s="1020"/>
      <c r="CB67" s="1020"/>
      <c r="CC67" s="1020"/>
      <c r="CD67" s="1021"/>
      <c r="CE67" s="500" t="str">
        <f>+IF(入力シート!N162="○",1,"")</f>
        <v/>
      </c>
      <c r="CF67" s="950" t="s">
        <v>948</v>
      </c>
      <c r="CG67" s="950"/>
      <c r="CH67" s="950"/>
      <c r="CI67" s="950"/>
      <c r="CJ67" s="950"/>
      <c r="CK67" s="950"/>
      <c r="CL67" s="950"/>
      <c r="CM67" s="950"/>
      <c r="CN67" s="950"/>
      <c r="CO67" s="501" t="str">
        <f>+IF(入力シート!N170="○",1,"")</f>
        <v/>
      </c>
    </row>
    <row r="68" spans="1:96" s="411" customFormat="1" ht="23.25" customHeight="1">
      <c r="A68" s="69">
        <v>18</v>
      </c>
      <c r="B68" s="988" t="s">
        <v>272</v>
      </c>
      <c r="C68" s="989"/>
      <c r="D68" s="989"/>
      <c r="E68" s="989"/>
      <c r="F68" s="989"/>
      <c r="G68" s="990"/>
      <c r="H68" s="991" t="str">
        <f>+IF(入力シート!I87="○",1,IF(入力シート!I87="既",入力シート!I87,""))</f>
        <v/>
      </c>
      <c r="I68" s="992"/>
      <c r="J68" s="509" t="str">
        <f>+IF(入力シート!J87="","",IF(MID(TEXT(入力シート!J87,"0000000000#"),1,1)="0","",MID(TEXT(入力シート!J87,"0000000000#"),1,1)))</f>
        <v/>
      </c>
      <c r="K68" s="510" t="str">
        <f>+IF(入力シート!J87="","",IF(AND(J68="",MID(TEXT(入力シート!J87,"0000000000#"),2,1)="0"),"",MID(TEXT(入力シート!J87,"0000000000#"),2,1)))</f>
        <v/>
      </c>
      <c r="L68" s="511" t="str">
        <f>+IF(入力シート!J87="","",IF(AND(K68="",MID(TEXT(入力シート!J87,"0000000000#"),3,1)="0"),"",MID(TEXT(入力シート!J87,"0000000000#"),3,1)))</f>
        <v/>
      </c>
      <c r="M68" s="425" t="str">
        <f>+IF(入力シート!J87="","",IF(AND(L68="",MID(TEXT(入力シート!J87,"0000000000#"),4,1)="0"),"",MID(TEXT(入力シート!J87,"0000000000#"),4,1)))</f>
        <v/>
      </c>
      <c r="N68" s="510" t="str">
        <f>+IF(入力シート!J87="","",IF(AND(M68="",MID(TEXT(入力シート!J87,"0000000000#"),5,1)="0"),"",MID(TEXT(入力シート!J87,"0000000000#"),5,1)))</f>
        <v/>
      </c>
      <c r="O68" s="511" t="str">
        <f>+IF(入力シート!J87="","",IF(AND(N68="",MID(TEXT(入力シート!J87,"0000000000#"),6,1)="0"),"",MID(TEXT(入力シート!J87,"0000000000#"),6,1)))</f>
        <v/>
      </c>
      <c r="P68" s="425" t="str">
        <f>+IF(入力シート!J87="","",IF(AND(O68="",MID(TEXT(入力シート!J87,"0000000000#"),7,1)="0"),"",MID(TEXT(入力シート!J87,"0000000000#"),7,1)))</f>
        <v/>
      </c>
      <c r="Q68" s="510" t="str">
        <f>+IF(入力シート!J87="","",IF(AND(P68="",MID(TEXT(入力シート!J87,"0000000000#"),8,1)="0"),"",MID(TEXT(入力シート!J87,"0000000000#"),8,1)))</f>
        <v/>
      </c>
      <c r="R68" s="511" t="str">
        <f>+IF(入力シート!J87="","",IF(AND(Q68="",MID(TEXT(入力シート!J87,"0000000000#"),9,1)="0"),"",MID(TEXT(入力シート!J87,"0000000000#"),9,1)))</f>
        <v/>
      </c>
      <c r="S68" s="425" t="str">
        <f>+IF(入力シート!J87="","",IF(AND(R68="",MID(TEXT(入力シート!J87,"0000000000#"),10,1)="0"),"",MID(TEXT(入力シート!J87,"0000000000#"),10,1)))</f>
        <v/>
      </c>
      <c r="T68" s="512" t="str">
        <f>+IF(入力シート!J87="","",IF(AND(S68="",MID(TEXT(入力シート!J87,"0000000000#"),11,1)="0"),"",MID(TEXT(入力シート!J87,"0000000000#"),11,1)))</f>
        <v/>
      </c>
      <c r="U68" s="490" t="str">
        <f>+IF(入力シート!O87="","",IF(LEFT(TEXT(入力シート!O87,"0#"),1)="0","",LEFT(TEXT(入力シート!O87,"0#"),1)))</f>
        <v/>
      </c>
      <c r="V68" s="482" t="str">
        <f>+IF(入力シート!O87="","",RIGHT(TEXT(入力シート!O87,"0#"),1))</f>
        <v/>
      </c>
      <c r="W68" s="264"/>
      <c r="X68" s="264"/>
      <c r="Y68" s="994"/>
      <c r="Z68" s="994"/>
      <c r="AA68" s="994"/>
      <c r="AB68" s="994"/>
      <c r="AC68" s="931" t="s">
        <v>174</v>
      </c>
      <c r="AD68" s="931"/>
      <c r="AE68" s="460" t="str">
        <f>+IF(MID(TEXT(入力シート!J111,"00#"),1,1)="0","",MID(TEXT(入力シート!J111,"00#"),1,1))</f>
        <v/>
      </c>
      <c r="AF68" s="469" t="str">
        <f>+IF(AND(AE68="",MID(TEXT(入力シート!J111,"00#"),2,1)="0"),"",MID(TEXT(入力シート!J111,"00#"),2,1))</f>
        <v/>
      </c>
      <c r="AG68" s="463" t="str">
        <f>+IF(AND(AF68="",MID(TEXT(入力シート!J111,"00#"),3,1)="0"),"",MID(TEXT(入力シート!J111,"00#"),3,1))</f>
        <v/>
      </c>
      <c r="AJ68" s="1025"/>
      <c r="AK68" s="1025"/>
      <c r="AL68" s="966" t="s">
        <v>273</v>
      </c>
      <c r="AM68" s="966"/>
      <c r="AN68" s="966"/>
      <c r="AO68" s="966"/>
      <c r="AP68" s="460" t="str">
        <f>+IF(MID(TEXT(入力シート!R113,"00#"),1,1)="0","",MID(TEXT(入力シート!R113,"00#"),1,1))</f>
        <v/>
      </c>
      <c r="AQ68" s="469" t="str">
        <f>+IF(AND(AP68="",MID(TEXT(入力シート!R113,"00#"),2,1)="0"),"",MID(TEXT(入力シート!R113,"00#"),2,1))</f>
        <v/>
      </c>
      <c r="AR68" s="463" t="str">
        <f>+IF(AND(AQ68="",MID(TEXT(入力シート!R113,"00#"),3,1)="0"),"",MID(TEXT(入力シート!R113,"00#"),3,1))</f>
        <v/>
      </c>
      <c r="AT68" s="470"/>
      <c r="AU68" s="994"/>
      <c r="AV68" s="994"/>
      <c r="AW68" s="994"/>
      <c r="AX68" s="994"/>
      <c r="AY68" s="931" t="s">
        <v>174</v>
      </c>
      <c r="AZ68" s="931"/>
      <c r="BA68" s="460" t="str">
        <f>+IF(MID(TEXT(入力シート!Z110,"00#"),1,1)="0","",MID(TEXT(入力シート!Z110,"00#"),1,1))</f>
        <v/>
      </c>
      <c r="BB68" s="469" t="str">
        <f>+IF(AND(BA68="",MID(TEXT(入力シート!Z110,"00#"),2,1)="0"),"",MID(TEXT(入力シート!Z110,"00#"),2,1))</f>
        <v/>
      </c>
      <c r="BC68" s="463" t="str">
        <f>+IF(AND(BB68="",MID(TEXT(入力シート!Z110,"00#"),3,1)="0"),"",MID(TEXT(入力シート!Z110,"00#"),3,1))</f>
        <v/>
      </c>
      <c r="BD68" s="470"/>
      <c r="BE68" s="470"/>
      <c r="BF68" s="955" t="s">
        <v>274</v>
      </c>
      <c r="BG68" s="955"/>
      <c r="BH68" s="955"/>
      <c r="BI68" s="955"/>
      <c r="BJ68" s="955"/>
      <c r="BK68" s="955"/>
      <c r="BL68" s="955"/>
      <c r="BM68" s="955"/>
      <c r="BN68" s="955"/>
      <c r="BO68" s="955"/>
      <c r="BP68" s="955"/>
      <c r="BQ68" s="955"/>
      <c r="BR68" s="491" t="str">
        <f>+IF(入力シート!G156="○",1,"")</f>
        <v/>
      </c>
      <c r="BS68" s="513" t="str">
        <f>+IF(入力シート!I156="○",1,"")</f>
        <v/>
      </c>
      <c r="BT68" s="206"/>
      <c r="BU68" s="206"/>
      <c r="BV68" s="1010" t="s">
        <v>286</v>
      </c>
      <c r="BW68" s="1010"/>
      <c r="BX68" s="1010"/>
      <c r="BY68" s="1010"/>
      <c r="BZ68" s="1010"/>
      <c r="CA68" s="1010"/>
      <c r="CB68" s="1010"/>
      <c r="CC68" s="1010"/>
      <c r="CD68" s="1010"/>
      <c r="CE68" s="500" t="str">
        <f>+IF(入力シート!N163="○",1,"")</f>
        <v/>
      </c>
      <c r="CF68" s="1026" t="s">
        <v>949</v>
      </c>
      <c r="CG68" s="1027"/>
      <c r="CH68" s="1019" t="s">
        <v>2</v>
      </c>
      <c r="CI68" s="1020"/>
      <c r="CJ68" s="1020"/>
      <c r="CK68" s="1020"/>
      <c r="CL68" s="1020"/>
      <c r="CM68" s="1020"/>
      <c r="CN68" s="1021"/>
      <c r="CO68" s="501" t="str">
        <f>+IF(入力シート!N171="○",1,"")</f>
        <v/>
      </c>
    </row>
    <row r="69" spans="1:96" s="411" customFormat="1" ht="23.25" customHeight="1">
      <c r="A69" s="69">
        <v>19</v>
      </c>
      <c r="B69" s="988" t="s">
        <v>276</v>
      </c>
      <c r="C69" s="989"/>
      <c r="D69" s="989"/>
      <c r="E69" s="989"/>
      <c r="F69" s="989"/>
      <c r="G69" s="990"/>
      <c r="H69" s="991" t="str">
        <f>+IF(入力シート!I88="○",1,IF(入力シート!I88="既",入力シート!I88,""))</f>
        <v/>
      </c>
      <c r="I69" s="992"/>
      <c r="J69" s="509" t="str">
        <f>+IF(入力シート!J88="","",IF(MID(TEXT(入力シート!J88,"0000000000#"),1,1)="0","",MID(TEXT(入力シート!J88,"0000000000#"),1,1)))</f>
        <v/>
      </c>
      <c r="K69" s="510" t="str">
        <f>+IF(入力シート!J88="","",IF(AND(J69="",MID(TEXT(入力シート!J88,"0000000000#"),2,1)="0"),"",MID(TEXT(入力シート!J88,"0000000000#"),2,1)))</f>
        <v/>
      </c>
      <c r="L69" s="511" t="str">
        <f>+IF(入力シート!J88="","",IF(AND(K69="",MID(TEXT(入力シート!J88,"0000000000#"),3,1)="0"),"",MID(TEXT(入力シート!J88,"0000000000#"),3,1)))</f>
        <v/>
      </c>
      <c r="M69" s="425" t="str">
        <f>+IF(入力シート!J88="","",IF(AND(L69="",MID(TEXT(入力シート!J88,"0000000000#"),4,1)="0"),"",MID(TEXT(入力シート!J88,"0000000000#"),4,1)))</f>
        <v/>
      </c>
      <c r="N69" s="510" t="str">
        <f>+IF(入力シート!J88="","",IF(AND(M69="",MID(TEXT(入力シート!J88,"0000000000#"),5,1)="0"),"",MID(TEXT(入力シート!J88,"0000000000#"),5,1)))</f>
        <v/>
      </c>
      <c r="O69" s="511" t="str">
        <f>+IF(入力シート!J88="","",IF(AND(N69="",MID(TEXT(入力シート!J88,"0000000000#"),6,1)="0"),"",MID(TEXT(入力シート!J88,"0000000000#"),6,1)))</f>
        <v/>
      </c>
      <c r="P69" s="425" t="str">
        <f>+IF(入力シート!J88="","",IF(AND(O69="",MID(TEXT(入力シート!J88,"0000000000#"),7,1)="0"),"",MID(TEXT(入力シート!J88,"0000000000#"),7,1)))</f>
        <v/>
      </c>
      <c r="Q69" s="510" t="str">
        <f>+IF(入力シート!J88="","",IF(AND(P69="",MID(TEXT(入力シート!J88,"0000000000#"),8,1)="0"),"",MID(TEXT(入力シート!J88,"0000000000#"),8,1)))</f>
        <v/>
      </c>
      <c r="R69" s="511" t="str">
        <f>+IF(入力シート!J88="","",IF(AND(Q69="",MID(TEXT(入力シート!J88,"0000000000#"),9,1)="0"),"",MID(TEXT(入力シート!J88,"0000000000#"),9,1)))</f>
        <v/>
      </c>
      <c r="S69" s="425" t="str">
        <f>+IF(入力シート!J88="","",IF(AND(R69="",MID(TEXT(入力シート!J88,"0000000000#"),10,1)="0"),"",MID(TEXT(入力シート!J88,"0000000000#"),10,1)))</f>
        <v/>
      </c>
      <c r="T69" s="512" t="str">
        <f>+IF(入力シート!J88="","",IF(AND(S69="",MID(TEXT(入力シート!J88,"0000000000#"),11,1)="0"),"",MID(TEXT(入力シート!J88,"0000000000#"),11,1)))</f>
        <v/>
      </c>
      <c r="U69" s="490" t="str">
        <f>+IF(入力シート!O88="","",IF(LEFT(TEXT(入力シート!O88,"0#"),1)="0","",LEFT(TEXT(入力シート!O88,"0#"),1)))</f>
        <v/>
      </c>
      <c r="V69" s="482" t="str">
        <f>+IF(入力シート!O88="","",RIGHT(TEXT(入力シート!O88,"0#"),1))</f>
        <v/>
      </c>
      <c r="W69" s="264"/>
      <c r="X69" s="264"/>
      <c r="Y69" s="994"/>
      <c r="Z69" s="994"/>
      <c r="AA69" s="994"/>
      <c r="AB69" s="994"/>
      <c r="AC69" s="931" t="s">
        <v>277</v>
      </c>
      <c r="AD69" s="931"/>
      <c r="AE69" s="460" t="str">
        <f>+IF(MID(TEXT(入力シート!J112,"00#"),1,1)="0","",MID(TEXT(入力シート!J112,"00#"),1,1))</f>
        <v/>
      </c>
      <c r="AF69" s="469" t="str">
        <f>+IF(AND(AE69="",MID(TEXT(入力シート!J112,"00#"),2,1)="0"),"",MID(TEXT(入力シート!J112,"00#"),2,1))</f>
        <v/>
      </c>
      <c r="AG69" s="463" t="str">
        <f>+IF(AND(AF69="",MID(TEXT(入力シート!J112,"00#"),3,1)="0"),"",MID(TEXT(入力シート!J112,"00#"),3,1))</f>
        <v/>
      </c>
      <c r="AJ69" s="1025"/>
      <c r="AK69" s="1025"/>
      <c r="AL69" s="966" t="s">
        <v>278</v>
      </c>
      <c r="AM69" s="966"/>
      <c r="AN69" s="966"/>
      <c r="AO69" s="966"/>
      <c r="AP69" s="460" t="str">
        <f>+IF(MID(TEXT(入力シート!R114,"00#"),1,1)="0","",MID(TEXT(入力シート!R114,"00#"),1,1))</f>
        <v/>
      </c>
      <c r="AQ69" s="469" t="str">
        <f>+IF(AND(AP69="",MID(TEXT(入力シート!R114,"00#"),2,1)="0"),"",MID(TEXT(入力シート!R114,"00#"),2,1))</f>
        <v/>
      </c>
      <c r="AR69" s="463" t="str">
        <f>+IF(AND(AQ69="",MID(TEXT(入力シート!R114,"00#"),3,1)="0"),"",MID(TEXT(入力シート!R114,"00#"),3,1))</f>
        <v/>
      </c>
      <c r="AU69" s="994" t="s">
        <v>279</v>
      </c>
      <c r="AV69" s="994"/>
      <c r="AW69" s="994"/>
      <c r="AX69" s="994"/>
      <c r="AY69" s="931" t="s">
        <v>280</v>
      </c>
      <c r="AZ69" s="931"/>
      <c r="BA69" s="460" t="str">
        <f>+IF(MID(TEXT(入力シート!Z111,"00#"),1,1)="0","",MID(TEXT(入力シート!Z111,"00#"),1,1))</f>
        <v/>
      </c>
      <c r="BB69" s="469" t="str">
        <f>+IF(AND(BA69="",MID(TEXT(入力シート!Z111,"00#"),2,1)="0"),"",MID(TEXT(入力シート!Z111,"00#"),2,1))</f>
        <v/>
      </c>
      <c r="BC69" s="463" t="str">
        <f>+IF(AND(BB69="",MID(TEXT(入力シート!Z111,"00#"),3,1)="0"),"",MID(TEXT(入力シート!Z111,"00#"),3,1))</f>
        <v/>
      </c>
      <c r="BD69" s="410"/>
      <c r="BE69" s="410"/>
      <c r="BF69" s="955" t="s">
        <v>281</v>
      </c>
      <c r="BG69" s="955"/>
      <c r="BH69" s="955"/>
      <c r="BI69" s="955"/>
      <c r="BJ69" s="955"/>
      <c r="BK69" s="955"/>
      <c r="BL69" s="955"/>
      <c r="BM69" s="955"/>
      <c r="BN69" s="955"/>
      <c r="BO69" s="955"/>
      <c r="BP69" s="955"/>
      <c r="BQ69" s="955"/>
      <c r="BR69" s="491" t="str">
        <f>+IF(入力シート!G157="○",1,"")</f>
        <v/>
      </c>
      <c r="BS69" s="513" t="str">
        <f>+IF(入力シート!I157="○",1,"")</f>
        <v/>
      </c>
      <c r="BV69" s="1010" t="s">
        <v>288</v>
      </c>
      <c r="BW69" s="1010"/>
      <c r="BX69" s="1010"/>
      <c r="BY69" s="1010"/>
      <c r="BZ69" s="1010"/>
      <c r="CA69" s="1010"/>
      <c r="CB69" s="1010"/>
      <c r="CC69" s="1010"/>
      <c r="CD69" s="1010"/>
      <c r="CE69" s="500" t="str">
        <f>+IF(入力シート!N164="○",1,"")</f>
        <v/>
      </c>
      <c r="CF69" s="1028"/>
      <c r="CG69" s="1029"/>
      <c r="CH69" s="1019" t="s">
        <v>950</v>
      </c>
      <c r="CI69" s="1020"/>
      <c r="CJ69" s="1020"/>
      <c r="CK69" s="1020"/>
      <c r="CL69" s="1020"/>
      <c r="CM69" s="1020"/>
      <c r="CN69" s="1021"/>
      <c r="CO69" s="501" t="str">
        <f>+IF(入力シート!N172="○",1,"")</f>
        <v/>
      </c>
    </row>
    <row r="70" spans="1:96" s="411" customFormat="1" ht="23.25" customHeight="1" thickBot="1">
      <c r="A70" s="69">
        <v>20</v>
      </c>
      <c r="B70" s="988" t="s">
        <v>283</v>
      </c>
      <c r="C70" s="989"/>
      <c r="D70" s="989"/>
      <c r="E70" s="989"/>
      <c r="F70" s="989"/>
      <c r="G70" s="990"/>
      <c r="H70" s="1011" t="str">
        <f>+IF(入力シート!I89="○",1,IF(入力シート!I89="既",入力シート!I89,""))</f>
        <v/>
      </c>
      <c r="I70" s="1012"/>
      <c r="J70" s="514" t="str">
        <f>+IF(入力シート!J89="","",IF(MID(TEXT(入力シート!J89,"0000000000#"),1,1)="0","",MID(TEXT(入力シート!J89,"0000000000#"),1,1)))</f>
        <v/>
      </c>
      <c r="K70" s="515" t="str">
        <f>+IF(入力シート!J89="","",IF(AND(J70="",MID(TEXT(入力シート!J89,"0000000000#"),2,1)="0"),"",MID(TEXT(入力シート!J89,"0000000000#"),2,1)))</f>
        <v/>
      </c>
      <c r="L70" s="516" t="str">
        <f>+IF(入力シート!J89="","",IF(AND(K70="",MID(TEXT(入力シート!J89,"0000000000#"),3,1)="0"),"",MID(TEXT(入力シート!J89,"0000000000#"),3,1)))</f>
        <v/>
      </c>
      <c r="M70" s="517" t="str">
        <f>+IF(入力シート!J89="","",IF(AND(L70="",MID(TEXT(入力シート!J89,"0000000000#"),4,1)="0"),"",MID(TEXT(入力シート!J89,"0000000000#"),4,1)))</f>
        <v/>
      </c>
      <c r="N70" s="515" t="str">
        <f>+IF(入力シート!J89="","",IF(AND(M70="",MID(TEXT(入力シート!J89,"0000000000#"),5,1)="0"),"",MID(TEXT(入力シート!J89,"0000000000#"),5,1)))</f>
        <v/>
      </c>
      <c r="O70" s="516" t="str">
        <f>+IF(入力シート!J89="","",IF(AND(N70="",MID(TEXT(入力シート!J89,"0000000000#"),6,1)="0"),"",MID(TEXT(入力シート!J89,"0000000000#"),6,1)))</f>
        <v/>
      </c>
      <c r="P70" s="517" t="str">
        <f>+IF(入力シート!J89="","",IF(AND(O70="",MID(TEXT(入力シート!J89,"0000000000#"),7,1)="0"),"",MID(TEXT(入力シート!J89,"0000000000#"),7,1)))</f>
        <v/>
      </c>
      <c r="Q70" s="515" t="str">
        <f>+IF(入力シート!J89="","",IF(AND(P70="",MID(TEXT(入力シート!J89,"0000000000#"),8,1)="0"),"",MID(TEXT(入力シート!J89,"0000000000#"),8,1)))</f>
        <v/>
      </c>
      <c r="R70" s="516" t="str">
        <f>+IF(入力シート!J89="","",IF(AND(Q70="",MID(TEXT(入力シート!J89,"0000000000#"),9,1)="0"),"",MID(TEXT(入力シート!J89,"0000000000#"),9,1)))</f>
        <v/>
      </c>
      <c r="S70" s="517" t="str">
        <f>+IF(入力シート!J89="","",IF(AND(R70="",MID(TEXT(入力シート!J89,"0000000000#"),10,1)="0"),"",MID(TEXT(入力シート!J89,"0000000000#"),10,1)))</f>
        <v/>
      </c>
      <c r="T70" s="518" t="str">
        <f>+IF(入力シート!J89="","",IF(AND(S70="",MID(TEXT(入力シート!J89,"0000000000#"),11,1)="0"),"",MID(TEXT(入力シート!J89,"0000000000#"),11,1)))</f>
        <v/>
      </c>
      <c r="U70" s="519" t="str">
        <f>+IF(入力シート!O89="","",IF(LEFT(TEXT(入力シート!O89,"0#"),1)="0","",LEFT(TEXT(入力シート!O89,"0#"),1)))</f>
        <v/>
      </c>
      <c r="V70" s="520" t="str">
        <f>+IF(入力シート!O89="","",RIGHT(TEXT(入力シート!O89,"0#"),1))</f>
        <v/>
      </c>
      <c r="W70" s="417"/>
      <c r="X70" s="417"/>
      <c r="AJ70" s="1025"/>
      <c r="AK70" s="1025"/>
      <c r="AL70" s="966" t="s">
        <v>62</v>
      </c>
      <c r="AM70" s="966"/>
      <c r="AN70" s="966"/>
      <c r="AO70" s="966"/>
      <c r="AP70" s="460" t="str">
        <f>+IF(MID(TEXT(入力シート!R115,"00#"),1,1)="0","",MID(TEXT(入力シート!R115,"00#"),1,1))</f>
        <v/>
      </c>
      <c r="AQ70" s="469" t="str">
        <f>+IF(AND(AP70="",MID(TEXT(入力シート!R115,"00#"),2,1)="0"),"",MID(TEXT(入力シート!R115,"00#"),2,1))</f>
        <v/>
      </c>
      <c r="AR70" s="463" t="str">
        <f>+IF(AND(AQ70="",MID(TEXT(入力シート!R115,"00#"),3,1)="0"),"",MID(TEXT(入力シート!R115,"00#"),3,1))</f>
        <v/>
      </c>
      <c r="AU70" s="994"/>
      <c r="AV70" s="994"/>
      <c r="AW70" s="994"/>
      <c r="AX70" s="994"/>
      <c r="AY70" s="931" t="s">
        <v>284</v>
      </c>
      <c r="AZ70" s="931"/>
      <c r="BA70" s="460" t="str">
        <f>+IF(MID(TEXT(入力シート!Z112,"00#"),1,1)="0","",MID(TEXT(入力シート!Z112,"00#"),1,1))</f>
        <v/>
      </c>
      <c r="BB70" s="469" t="str">
        <f>+IF(AND(BA70="",MID(TEXT(入力シート!Z112,"00#"),2,1)="0"),"",MID(TEXT(入力シート!Z112,"00#"),2,1))</f>
        <v/>
      </c>
      <c r="BC70" s="463" t="str">
        <f>+IF(AND(BB70="",MID(TEXT(入力シート!Z112,"00#"),3,1)="0"),"",MID(TEXT(入力シート!Z112,"00#"),3,1))</f>
        <v/>
      </c>
      <c r="BF70" s="955" t="s">
        <v>285</v>
      </c>
      <c r="BG70" s="955"/>
      <c r="BH70" s="955"/>
      <c r="BI70" s="955"/>
      <c r="BJ70" s="955"/>
      <c r="BK70" s="955"/>
      <c r="BL70" s="955"/>
      <c r="BM70" s="955"/>
      <c r="BN70" s="955"/>
      <c r="BO70" s="955"/>
      <c r="BP70" s="955"/>
      <c r="BQ70" s="955"/>
      <c r="BR70" s="491" t="str">
        <f>+IF(入力シート!G158="○",1,"")</f>
        <v/>
      </c>
      <c r="BS70" s="513" t="str">
        <f>+IF(入力シート!I158="○",1,"")</f>
        <v/>
      </c>
      <c r="BT70" s="92"/>
      <c r="BU70" s="92"/>
      <c r="BV70" s="951" t="s">
        <v>252</v>
      </c>
      <c r="BW70" s="952"/>
      <c r="BX70" s="952"/>
      <c r="BY70" s="952"/>
      <c r="BZ70" s="952"/>
      <c r="CA70" s="952"/>
      <c r="CB70" s="952"/>
      <c r="CC70" s="952"/>
      <c r="CD70" s="953"/>
      <c r="CE70" s="500" t="str">
        <f>+IF(入力シート!N165="○",1,"")</f>
        <v/>
      </c>
      <c r="CF70" s="1030"/>
      <c r="CG70" s="1031"/>
      <c r="CH70" s="1019" t="s">
        <v>951</v>
      </c>
      <c r="CI70" s="1020"/>
      <c r="CJ70" s="1020"/>
      <c r="CK70" s="1020"/>
      <c r="CL70" s="1020"/>
      <c r="CM70" s="1020"/>
      <c r="CN70" s="1021"/>
      <c r="CO70" s="501" t="str">
        <f>+IF(入力シート!N173="○",1,"")</f>
        <v/>
      </c>
    </row>
    <row r="71" spans="1:96" s="411" customFormat="1" ht="23.25" customHeight="1">
      <c r="A71" s="419"/>
      <c r="B71" s="521"/>
      <c r="C71" s="521"/>
      <c r="D71" s="521"/>
      <c r="E71" s="521"/>
      <c r="F71" s="521"/>
      <c r="G71" s="521"/>
      <c r="H71" s="522"/>
      <c r="I71" s="522"/>
      <c r="J71" s="523"/>
      <c r="K71" s="523"/>
      <c r="L71" s="523"/>
      <c r="M71" s="523"/>
      <c r="N71" s="523"/>
      <c r="O71" s="523"/>
      <c r="P71" s="523"/>
      <c r="Q71" s="523"/>
      <c r="R71" s="523"/>
      <c r="S71" s="523"/>
      <c r="T71" s="524"/>
      <c r="U71" s="524"/>
      <c r="V71" s="525"/>
      <c r="W71" s="417"/>
      <c r="X71" s="417"/>
      <c r="AJ71" s="1025"/>
      <c r="AK71" s="1025"/>
      <c r="AL71" s="966" t="s">
        <v>287</v>
      </c>
      <c r="AM71" s="966"/>
      <c r="AN71" s="966"/>
      <c r="AO71" s="966"/>
      <c r="AP71" s="460" t="str">
        <f>+IF(MID(TEXT(入力シート!R116,"00#"),1,1)="0","",MID(TEXT(入力シート!R116,"00#"),1,1))</f>
        <v/>
      </c>
      <c r="AQ71" s="469" t="str">
        <f>+IF(AND(AP71="",MID(TEXT(入力シート!R116,"00#"),2,1)="0"),"",MID(TEXT(入力シート!R116,"00#"),2,1))</f>
        <v/>
      </c>
      <c r="AR71" s="463" t="str">
        <f>+IF(AND(AQ71="",MID(TEXT(入力シート!R116,"00#"),3,1)="0"),"",MID(TEXT(入力シート!R116,"00#"),3,1))</f>
        <v/>
      </c>
      <c r="BE71" s="91"/>
      <c r="BF71" s="91"/>
      <c r="BG71" s="92"/>
      <c r="BH71" s="92"/>
      <c r="BI71" s="92"/>
      <c r="BJ71" s="92"/>
      <c r="BK71" s="92"/>
      <c r="BL71" s="92"/>
      <c r="BM71" s="92"/>
      <c r="BN71" s="92"/>
      <c r="BO71" s="92"/>
      <c r="BP71" s="92"/>
      <c r="BQ71" s="92"/>
      <c r="BR71" s="92"/>
      <c r="BS71" s="92"/>
      <c r="BT71" s="92"/>
      <c r="BU71" s="92"/>
      <c r="BV71" s="951" t="s">
        <v>2511</v>
      </c>
      <c r="BW71" s="952"/>
      <c r="BX71" s="952"/>
      <c r="BY71" s="952"/>
      <c r="BZ71" s="952"/>
      <c r="CA71" s="952"/>
      <c r="CB71" s="952"/>
      <c r="CC71" s="952"/>
      <c r="CD71" s="953"/>
      <c r="CE71" s="500" t="str">
        <f>+IF(入力シート!N166="○",1,"")</f>
        <v/>
      </c>
      <c r="CF71" s="1022"/>
      <c r="CG71" s="1023"/>
      <c r="CH71" s="1023"/>
      <c r="CI71" s="1023"/>
      <c r="CJ71" s="1023"/>
      <c r="CK71" s="1023"/>
      <c r="CL71" s="1023"/>
      <c r="CM71" s="1023"/>
      <c r="CN71" s="1023"/>
      <c r="CO71" s="1024"/>
    </row>
    <row r="72" spans="1:96" s="411" customFormat="1" ht="18" customHeight="1">
      <c r="J72" s="417"/>
      <c r="K72" s="417"/>
      <c r="L72" s="417"/>
      <c r="M72" s="417"/>
      <c r="N72" s="417"/>
      <c r="O72" s="417"/>
      <c r="P72" s="417"/>
      <c r="Q72" s="417"/>
      <c r="R72" s="417"/>
      <c r="S72" s="417"/>
      <c r="T72" s="417"/>
      <c r="U72" s="417"/>
      <c r="V72" s="417"/>
      <c r="W72" s="417"/>
      <c r="X72" s="417"/>
      <c r="AJ72" s="526"/>
      <c r="AK72" s="526"/>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527"/>
      <c r="CD72" s="527"/>
      <c r="CE72" s="528"/>
      <c r="CF72" s="528"/>
      <c r="CG72" s="529"/>
      <c r="CH72" s="529"/>
      <c r="CI72" s="530"/>
      <c r="CJ72" s="529"/>
      <c r="CK72" s="529"/>
      <c r="CL72" s="530"/>
      <c r="CM72" s="529"/>
      <c r="CN72" s="529"/>
      <c r="CO72" s="530"/>
    </row>
    <row r="73" spans="1:96" ht="23.25" customHeight="1">
      <c r="B73" s="995" t="s">
        <v>292</v>
      </c>
      <c r="C73" s="996"/>
      <c r="D73" s="999" t="s">
        <v>290</v>
      </c>
      <c r="E73" s="1000"/>
      <c r="F73" s="1000"/>
      <c r="G73" s="1000"/>
      <c r="H73" s="1000"/>
      <c r="I73" s="1000"/>
      <c r="J73" s="1000"/>
      <c r="K73" s="1000"/>
      <c r="L73" s="1000"/>
      <c r="M73" s="1000"/>
      <c r="N73" s="1000"/>
      <c r="O73" s="1000"/>
      <c r="P73" s="1000"/>
      <c r="Q73" s="1000"/>
      <c r="R73" s="1000"/>
      <c r="S73" s="1000"/>
      <c r="T73" s="1000"/>
      <c r="U73" s="1001"/>
      <c r="V73" s="1002" t="str">
        <f>+IF(入力シート!L174="○",1,"")</f>
        <v/>
      </c>
      <c r="W73" s="1003"/>
      <c r="X73" s="947" t="s">
        <v>291</v>
      </c>
      <c r="Y73" s="948"/>
      <c r="Z73" s="948"/>
      <c r="AA73" s="948"/>
      <c r="AB73" s="948"/>
      <c r="AC73" s="948"/>
      <c r="AD73" s="948"/>
      <c r="AE73" s="948"/>
      <c r="AF73" s="948"/>
      <c r="AG73" s="948"/>
      <c r="AH73" s="949"/>
      <c r="AK73" s="995" t="s">
        <v>676</v>
      </c>
      <c r="AL73" s="996"/>
      <c r="AM73" s="999" t="s">
        <v>293</v>
      </c>
      <c r="AN73" s="1000"/>
      <c r="AO73" s="1000"/>
      <c r="AP73" s="1000"/>
      <c r="AQ73" s="1000"/>
      <c r="AR73" s="1000"/>
      <c r="AS73" s="1000"/>
      <c r="AT73" s="1000"/>
      <c r="AU73" s="1000"/>
      <c r="AV73" s="1000"/>
      <c r="AW73" s="1000"/>
      <c r="AX73" s="1000"/>
      <c r="AY73" s="1000"/>
      <c r="AZ73" s="1000"/>
      <c r="BA73" s="1000"/>
      <c r="BB73" s="1000"/>
      <c r="BC73" s="1000"/>
      <c r="BD73" s="1001"/>
      <c r="BE73" s="1006" t="str">
        <f>+IF(入力シート!L176="○",1,"")</f>
        <v/>
      </c>
      <c r="BF73" s="1007"/>
      <c r="BG73" s="947" t="s">
        <v>294</v>
      </c>
      <c r="BH73" s="948"/>
      <c r="BI73" s="948"/>
      <c r="BJ73" s="948"/>
      <c r="BK73" s="948"/>
      <c r="BL73" s="948"/>
      <c r="BM73" s="948"/>
      <c r="BN73" s="948"/>
      <c r="BO73" s="948"/>
      <c r="BP73" s="948"/>
      <c r="BQ73" s="949"/>
      <c r="BV73" s="995" t="s">
        <v>2515</v>
      </c>
      <c r="BW73" s="996"/>
      <c r="BX73" s="1013" t="s">
        <v>2516</v>
      </c>
      <c r="BY73" s="1014"/>
      <c r="BZ73" s="1014"/>
      <c r="CA73" s="1014"/>
      <c r="CB73" s="1014"/>
      <c r="CC73" s="1014"/>
      <c r="CD73" s="1014"/>
      <c r="CE73" s="1014"/>
      <c r="CF73" s="1014"/>
      <c r="CG73" s="1014"/>
      <c r="CH73" s="1014"/>
      <c r="CI73" s="1014"/>
      <c r="CJ73" s="1014"/>
      <c r="CK73" s="1015"/>
      <c r="CL73" s="932" t="str">
        <f>+IF(入力シート!I178="有り",1,IF(入力シート!I178="無し",2,""))</f>
        <v/>
      </c>
      <c r="CM73" s="933"/>
      <c r="CP73" s="402"/>
    </row>
    <row r="74" spans="1:96" ht="23.25" customHeight="1">
      <c r="A74" s="531"/>
      <c r="B74" s="997"/>
      <c r="C74" s="998"/>
      <c r="D74" s="967" t="s">
        <v>295</v>
      </c>
      <c r="E74" s="968"/>
      <c r="F74" s="968"/>
      <c r="G74" s="968"/>
      <c r="H74" s="968"/>
      <c r="I74" s="968"/>
      <c r="J74" s="968"/>
      <c r="K74" s="968"/>
      <c r="L74" s="968"/>
      <c r="M74" s="968"/>
      <c r="N74" s="968"/>
      <c r="O74" s="968"/>
      <c r="P74" s="968"/>
      <c r="Q74" s="968"/>
      <c r="R74" s="968"/>
      <c r="S74" s="968"/>
      <c r="T74" s="968"/>
      <c r="U74" s="969"/>
      <c r="V74" s="1004"/>
      <c r="W74" s="1005"/>
      <c r="X74" s="970" t="s">
        <v>941</v>
      </c>
      <c r="Y74" s="971"/>
      <c r="Z74" s="986" t="str">
        <f>+IF($V$73=1,YEAR(入力シート!L175)-2000,"")</f>
        <v/>
      </c>
      <c r="AA74" s="986"/>
      <c r="AB74" s="532" t="s">
        <v>16</v>
      </c>
      <c r="AC74" s="986" t="str">
        <f>+IF($V$73=1,MONTH(入力シート!L175),"")</f>
        <v/>
      </c>
      <c r="AD74" s="986"/>
      <c r="AE74" s="532" t="s">
        <v>17</v>
      </c>
      <c r="AF74" s="986" t="str">
        <f>+IF($V$73=1,DAY(入力シート!L175),"")</f>
        <v/>
      </c>
      <c r="AG74" s="986"/>
      <c r="AH74" s="533" t="s">
        <v>296</v>
      </c>
      <c r="AI74" s="402"/>
      <c r="AJ74" s="402"/>
      <c r="AK74" s="997"/>
      <c r="AL74" s="998"/>
      <c r="AM74" s="967" t="s">
        <v>295</v>
      </c>
      <c r="AN74" s="968"/>
      <c r="AO74" s="968"/>
      <c r="AP74" s="968"/>
      <c r="AQ74" s="968"/>
      <c r="AR74" s="968"/>
      <c r="AS74" s="968"/>
      <c r="AT74" s="968"/>
      <c r="AU74" s="968"/>
      <c r="AV74" s="968"/>
      <c r="AW74" s="968"/>
      <c r="AX74" s="968"/>
      <c r="AY74" s="968"/>
      <c r="AZ74" s="968"/>
      <c r="BA74" s="968"/>
      <c r="BB74" s="968"/>
      <c r="BC74" s="968"/>
      <c r="BD74" s="969"/>
      <c r="BE74" s="1008"/>
      <c r="BF74" s="1009"/>
      <c r="BG74" s="970" t="s">
        <v>941</v>
      </c>
      <c r="BH74" s="971"/>
      <c r="BI74" s="987" t="str">
        <f>+IF($BE$73=1,YEAR(入力シート!L177)-2000,"")</f>
        <v/>
      </c>
      <c r="BJ74" s="987"/>
      <c r="BK74" s="532" t="s">
        <v>16</v>
      </c>
      <c r="BL74" s="987" t="str">
        <f>+IF($BE$73=1,MONTH(入力シート!L177),"")</f>
        <v/>
      </c>
      <c r="BM74" s="987"/>
      <c r="BN74" s="532" t="s">
        <v>17</v>
      </c>
      <c r="BO74" s="987" t="str">
        <f>+IF($BE$73=1,DAY(入力シート!L177),"")</f>
        <v/>
      </c>
      <c r="BP74" s="987"/>
      <c r="BQ74" s="533" t="s">
        <v>296</v>
      </c>
      <c r="BV74" s="997"/>
      <c r="BW74" s="998"/>
      <c r="BX74" s="1016" t="s">
        <v>2517</v>
      </c>
      <c r="BY74" s="1017"/>
      <c r="BZ74" s="1017"/>
      <c r="CA74" s="1017"/>
      <c r="CB74" s="1017"/>
      <c r="CC74" s="1017"/>
      <c r="CD74" s="1017"/>
      <c r="CE74" s="1017"/>
      <c r="CF74" s="1017"/>
      <c r="CG74" s="1017"/>
      <c r="CH74" s="1017"/>
      <c r="CI74" s="1017"/>
      <c r="CJ74" s="1017"/>
      <c r="CK74" s="1018"/>
      <c r="CL74" s="934"/>
      <c r="CM74" s="935"/>
      <c r="CP74" s="402"/>
    </row>
    <row r="75" spans="1:96">
      <c r="BV75" s="639" t="s">
        <v>2526</v>
      </c>
    </row>
    <row r="76" spans="1:96" s="231" customFormat="1" ht="18" customHeight="1">
      <c r="B76" s="534" t="s">
        <v>940</v>
      </c>
      <c r="Z76" s="206"/>
      <c r="AA76" s="206"/>
      <c r="AB76" s="206"/>
      <c r="AC76" s="206"/>
      <c r="AD76" s="206"/>
      <c r="AE76" s="206"/>
      <c r="AF76" s="206"/>
      <c r="AG76" s="206"/>
      <c r="AH76" s="531"/>
      <c r="AI76" s="531"/>
      <c r="AJ76" s="531"/>
      <c r="AK76" s="531"/>
      <c r="AL76" s="535"/>
      <c r="AM76" s="535"/>
      <c r="AN76" s="535"/>
      <c r="AO76" s="535"/>
      <c r="AP76" s="535"/>
      <c r="AQ76" s="535"/>
      <c r="AR76" s="535"/>
      <c r="AS76" s="535"/>
      <c r="AT76" s="535"/>
      <c r="AU76" s="535"/>
      <c r="AV76" s="535"/>
      <c r="BA76" s="536"/>
      <c r="BB76" s="536"/>
      <c r="BC76" s="536"/>
      <c r="BD76" s="536"/>
      <c r="BE76" s="536"/>
      <c r="BF76" s="536"/>
      <c r="BG76" s="536"/>
      <c r="BH76" s="536"/>
      <c r="BI76" s="536"/>
      <c r="BJ76" s="536"/>
      <c r="BK76" s="536"/>
      <c r="BL76" s="536"/>
      <c r="BM76" s="536"/>
      <c r="BN76" s="536"/>
      <c r="BO76" s="536"/>
      <c r="BP76" s="536"/>
      <c r="BQ76" s="536"/>
      <c r="BR76" s="536"/>
      <c r="BS76" s="536"/>
      <c r="BT76" s="394"/>
      <c r="BU76" s="394"/>
      <c r="BV76" s="394"/>
      <c r="BW76" s="394"/>
      <c r="BX76" s="394"/>
      <c r="BY76" s="394"/>
      <c r="BZ76" s="394"/>
      <c r="CA76" s="394"/>
      <c r="CB76" s="394"/>
      <c r="CC76" s="394"/>
      <c r="CD76" s="394"/>
      <c r="CE76" s="394"/>
      <c r="CF76" s="394"/>
      <c r="CG76" s="394"/>
      <c r="CH76" s="394"/>
      <c r="CI76" s="394"/>
      <c r="CJ76" s="394"/>
      <c r="CK76" s="394"/>
      <c r="CL76" s="394"/>
      <c r="CM76" s="21"/>
      <c r="CN76" s="21"/>
      <c r="CO76" s="21"/>
      <c r="CP76" s="411"/>
      <c r="CQ76" s="411"/>
      <c r="CR76" s="206"/>
    </row>
    <row r="77" spans="1:96" ht="23.25" customHeight="1">
      <c r="C77" s="537" t="str">
        <f>IF($R$39="大",提出場所!$E$4,IFERROR(INDEX(提出場所!E:E,MATCH(コード表!$M$10,提出場所!B:B,0),0),提出場所!$E$4))</f>
        <v>〒060-8588</v>
      </c>
      <c r="D77" s="531"/>
      <c r="E77" s="531"/>
      <c r="F77" s="531"/>
      <c r="G77" s="531"/>
      <c r="H77" s="531"/>
      <c r="I77" s="531"/>
      <c r="J77" s="538" t="str">
        <f>IF($R$39="大",提出場所!$F$4,IFERROR(INDEX(提出場所!F:F,MATCH(コード表!$M$10,提出場所!B:B,0),0),提出場所!$F$4))</f>
        <v>札幌市中央区北３条西６丁目</v>
      </c>
      <c r="Y77" s="231"/>
      <c r="Z77" s="231"/>
      <c r="AA77" s="231"/>
      <c r="AB77" s="231"/>
      <c r="AC77" s="231"/>
      <c r="AD77" s="231"/>
      <c r="AE77" s="231"/>
      <c r="AF77" s="231"/>
      <c r="AG77" s="231"/>
      <c r="AH77" s="531"/>
      <c r="AI77" s="531"/>
      <c r="AJ77" s="531"/>
      <c r="AK77" s="531"/>
      <c r="AL77" s="531"/>
      <c r="AM77" s="531"/>
      <c r="AU77" s="972" t="s">
        <v>2525</v>
      </c>
      <c r="AV77" s="973"/>
      <c r="AW77" s="973"/>
      <c r="AX77" s="974"/>
      <c r="AY77" s="978" t="s">
        <v>298</v>
      </c>
      <c r="AZ77" s="979"/>
      <c r="BA77" s="980"/>
      <c r="BB77" s="981" t="s">
        <v>941</v>
      </c>
      <c r="BC77" s="982"/>
      <c r="BD77" s="941"/>
      <c r="BE77" s="941"/>
      <c r="BF77" s="940" t="s">
        <v>16</v>
      </c>
      <c r="BG77" s="940"/>
      <c r="BH77" s="941"/>
      <c r="BI77" s="941"/>
      <c r="BJ77" s="940" t="s">
        <v>17</v>
      </c>
      <c r="BK77" s="940"/>
      <c r="BL77" s="941"/>
      <c r="BM77" s="941"/>
      <c r="BN77" s="940" t="s">
        <v>296</v>
      </c>
      <c r="BO77" s="942"/>
      <c r="BP77" s="943" t="s">
        <v>299</v>
      </c>
      <c r="BQ77" s="931"/>
      <c r="BR77" s="931"/>
      <c r="BS77" s="931"/>
      <c r="BT77" s="387"/>
      <c r="BU77" s="387"/>
      <c r="BV77" s="387"/>
      <c r="BW77" s="387"/>
      <c r="BX77" s="387"/>
      <c r="BY77" s="387"/>
      <c r="BZ77" s="387"/>
      <c r="CA77" s="387"/>
      <c r="CB77" s="387"/>
      <c r="CC77" s="387"/>
      <c r="CD77" s="387"/>
      <c r="CE77" s="387"/>
      <c r="CF77" s="387"/>
      <c r="CG77" s="387"/>
      <c r="CH77" s="387"/>
      <c r="CI77" s="387"/>
      <c r="CJ77" s="387"/>
      <c r="CK77" s="387"/>
      <c r="CL77" s="387"/>
      <c r="CM77" s="539"/>
      <c r="CN77" s="539"/>
      <c r="CO77" s="540"/>
    </row>
    <row r="78" spans="1:96" ht="23.25" customHeight="1">
      <c r="A78" s="531"/>
      <c r="B78" s="531"/>
      <c r="C78" s="537" t="str">
        <f>IF($R$39="大",提出場所!$C$4,IFERROR(INDEX(提出場所!C:C,MATCH(コード表!$M$10,提出場所!B:B,0),0),提出場所!$C$4))</f>
        <v>北海道庁建設部
建設政策局建設管理課</v>
      </c>
      <c r="K78" s="531"/>
      <c r="L78" s="531"/>
      <c r="M78" s="531"/>
      <c r="N78" s="531"/>
      <c r="O78" s="531"/>
      <c r="P78" s="531"/>
      <c r="Q78" s="531"/>
      <c r="R78" s="531"/>
      <c r="S78" s="531"/>
      <c r="T78" s="531"/>
      <c r="U78" s="531"/>
      <c r="V78" s="531"/>
      <c r="W78" s="531"/>
      <c r="X78" s="531"/>
      <c r="Y78" s="231"/>
      <c r="Z78" s="231"/>
      <c r="AA78" s="231"/>
      <c r="AB78" s="231"/>
      <c r="AC78" s="231"/>
      <c r="AD78" s="231"/>
      <c r="AE78" s="231"/>
      <c r="AF78" s="231"/>
      <c r="AG78" s="231"/>
      <c r="AH78" s="531"/>
      <c r="AI78" s="531"/>
      <c r="AJ78" s="531"/>
      <c r="AK78" s="531"/>
      <c r="AL78" s="531"/>
      <c r="AM78" s="531"/>
      <c r="AU78" s="975"/>
      <c r="AV78" s="976"/>
      <c r="AW78" s="976"/>
      <c r="AX78" s="977"/>
      <c r="AY78" s="983" t="s">
        <v>300</v>
      </c>
      <c r="AZ78" s="984"/>
      <c r="BA78" s="985"/>
      <c r="BB78" s="628"/>
      <c r="BC78" s="629"/>
      <c r="BD78" s="944"/>
      <c r="BE78" s="945"/>
      <c r="BF78" s="945"/>
      <c r="BG78" s="945"/>
      <c r="BH78" s="945"/>
      <c r="BI78" s="945"/>
      <c r="BJ78" s="945"/>
      <c r="BK78" s="945"/>
      <c r="BL78" s="945"/>
      <c r="BM78" s="946"/>
      <c r="BN78" s="929"/>
      <c r="BO78" s="930"/>
      <c r="BP78" s="931" t="s">
        <v>301</v>
      </c>
      <c r="BQ78" s="931"/>
      <c r="BR78" s="931"/>
      <c r="BS78" s="931"/>
      <c r="BT78" s="394"/>
      <c r="BU78" s="394"/>
      <c r="BV78" s="394"/>
      <c r="BW78" s="394"/>
      <c r="BX78" s="394"/>
      <c r="BY78" s="394"/>
      <c r="BZ78" s="394"/>
      <c r="CA78" s="394"/>
      <c r="CB78" s="394"/>
      <c r="CC78" s="394"/>
      <c r="CD78" s="394"/>
      <c r="CE78" s="394"/>
      <c r="CF78" s="394"/>
      <c r="CG78" s="394"/>
      <c r="CH78" s="394"/>
      <c r="CI78" s="394"/>
      <c r="CJ78" s="394"/>
      <c r="CK78" s="394"/>
      <c r="CL78" s="394"/>
      <c r="CM78" s="539"/>
      <c r="CN78" s="387"/>
      <c r="CO78" s="388"/>
      <c r="CP78" s="231"/>
    </row>
    <row r="79" spans="1:96" ht="8.25" customHeight="1">
      <c r="AH79" s="531"/>
      <c r="AI79" s="531"/>
      <c r="AJ79" s="531"/>
      <c r="AK79" s="531"/>
      <c r="AL79" s="531"/>
      <c r="AM79" s="531"/>
      <c r="AN79" s="531"/>
      <c r="AO79" s="531"/>
      <c r="AP79" s="531"/>
      <c r="AQ79" s="531"/>
      <c r="AR79" s="531"/>
      <c r="AS79" s="531"/>
      <c r="AT79" s="531"/>
      <c r="AU79" s="531"/>
      <c r="AV79" s="531"/>
      <c r="AW79" s="231"/>
      <c r="AX79" s="231"/>
      <c r="AY79" s="231"/>
      <c r="AZ79" s="231"/>
      <c r="BA79" s="231"/>
      <c r="BB79" s="231"/>
      <c r="BC79" s="231"/>
      <c r="BD79" s="231"/>
      <c r="BE79" s="231"/>
      <c r="BF79" s="231"/>
      <c r="BG79" s="231"/>
      <c r="BH79" s="231"/>
      <c r="BI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31"/>
      <c r="CP79" s="402"/>
    </row>
    <row r="80" spans="1:96" ht="18.75" customHeight="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CM80" s="402"/>
      <c r="CN80" s="402"/>
      <c r="CO80" s="402"/>
      <c r="CP80" s="402"/>
    </row>
  </sheetData>
  <sheetProtection password="DD6F" sheet="1" objects="1" scenarios="1"/>
  <mergeCells count="1160">
    <mergeCell ref="BM1:CD1"/>
    <mergeCell ref="CL1:CQ1"/>
    <mergeCell ref="F2:I3"/>
    <mergeCell ref="J2:V3"/>
    <mergeCell ref="W2:AJ2"/>
    <mergeCell ref="BM2:CD2"/>
    <mergeCell ref="W3:AG3"/>
    <mergeCell ref="BJ3:BM3"/>
    <mergeCell ref="BO3:BR3"/>
    <mergeCell ref="BT3:BW3"/>
    <mergeCell ref="R5:S5"/>
    <mergeCell ref="AF5:AG5"/>
    <mergeCell ref="AI5:AJ5"/>
    <mergeCell ref="AL5:AM5"/>
    <mergeCell ref="A7:A9"/>
    <mergeCell ref="B7:C8"/>
    <mergeCell ref="D7:E8"/>
    <mergeCell ref="F7:G8"/>
    <mergeCell ref="H7:I8"/>
    <mergeCell ref="J7:K8"/>
    <mergeCell ref="CE4:CF4"/>
    <mergeCell ref="CG4:CH4"/>
    <mergeCell ref="CI4:CJ4"/>
    <mergeCell ref="CL4:CM4"/>
    <mergeCell ref="CN4:CO4"/>
    <mergeCell ref="CP4:CQ4"/>
    <mergeCell ref="BY3:CJ3"/>
    <mergeCell ref="CL3:CQ3"/>
    <mergeCell ref="H4:Q5"/>
    <mergeCell ref="BJ4:BM4"/>
    <mergeCell ref="BO4:BR4"/>
    <mergeCell ref="BT4:BU4"/>
    <mergeCell ref="BV4:BW4"/>
    <mergeCell ref="BY4:BZ4"/>
    <mergeCell ref="CA4:CB4"/>
    <mergeCell ref="CC4:CD4"/>
    <mergeCell ref="AV7:AW8"/>
    <mergeCell ref="AZ7:BC9"/>
    <mergeCell ref="BD7:BU8"/>
    <mergeCell ref="BV7:CQ7"/>
    <mergeCell ref="BV8:CQ8"/>
    <mergeCell ref="B9:C9"/>
    <mergeCell ref="D9:E9"/>
    <mergeCell ref="F9:G9"/>
    <mergeCell ref="H9:I9"/>
    <mergeCell ref="J9:K9"/>
    <mergeCell ref="AJ7:AK8"/>
    <mergeCell ref="AL7:AM8"/>
    <mergeCell ref="AN7:AO8"/>
    <mergeCell ref="AP7:AQ8"/>
    <mergeCell ref="AR7:AS8"/>
    <mergeCell ref="AT7:AU8"/>
    <mergeCell ref="X7:Y8"/>
    <mergeCell ref="Z7:AA8"/>
    <mergeCell ref="AB7:AC8"/>
    <mergeCell ref="AD7:AE8"/>
    <mergeCell ref="AF7:AG8"/>
    <mergeCell ref="AH7:AI8"/>
    <mergeCell ref="L7:M8"/>
    <mergeCell ref="N7:O8"/>
    <mergeCell ref="P7:Q8"/>
    <mergeCell ref="R7:S8"/>
    <mergeCell ref="T7:U8"/>
    <mergeCell ref="V7:W8"/>
    <mergeCell ref="AJ9:AK9"/>
    <mergeCell ref="AL9:AM9"/>
    <mergeCell ref="AN9:AO9"/>
    <mergeCell ref="AP9:AQ9"/>
    <mergeCell ref="AR9:AS9"/>
    <mergeCell ref="AT9:AU9"/>
    <mergeCell ref="X9:Y9"/>
    <mergeCell ref="Z9:AA9"/>
    <mergeCell ref="AB9:AC9"/>
    <mergeCell ref="AD9:AE9"/>
    <mergeCell ref="AF9:AG9"/>
    <mergeCell ref="AH9:AI9"/>
    <mergeCell ref="L9:M9"/>
    <mergeCell ref="N9:O9"/>
    <mergeCell ref="P9:Q9"/>
    <mergeCell ref="R9:S9"/>
    <mergeCell ref="T9:U9"/>
    <mergeCell ref="V9:W9"/>
    <mergeCell ref="F13:G13"/>
    <mergeCell ref="H13:I13"/>
    <mergeCell ref="J13:K13"/>
    <mergeCell ref="L13:M13"/>
    <mergeCell ref="CL9:CM9"/>
    <mergeCell ref="CN9:CO9"/>
    <mergeCell ref="CP9:CQ9"/>
    <mergeCell ref="B11:BQ12"/>
    <mergeCell ref="BR11:BS14"/>
    <mergeCell ref="BT11:BW12"/>
    <mergeCell ref="BX11:CE11"/>
    <mergeCell ref="CF11:CQ11"/>
    <mergeCell ref="BX12:CE12"/>
    <mergeCell ref="CF12:CQ12"/>
    <mergeCell ref="BZ9:CA9"/>
    <mergeCell ref="CB9:CC9"/>
    <mergeCell ref="CD9:CE9"/>
    <mergeCell ref="CF9:CG9"/>
    <mergeCell ref="CH9:CI9"/>
    <mergeCell ref="CJ9:CK9"/>
    <mergeCell ref="BN9:BO9"/>
    <mergeCell ref="BP9:BQ9"/>
    <mergeCell ref="BR9:BS9"/>
    <mergeCell ref="BT9:BU9"/>
    <mergeCell ref="BV9:BW9"/>
    <mergeCell ref="BX9:BY9"/>
    <mergeCell ref="AV9:AW9"/>
    <mergeCell ref="BD9:BE9"/>
    <mergeCell ref="BF9:BG9"/>
    <mergeCell ref="BH9:BI9"/>
    <mergeCell ref="BJ9:BK9"/>
    <mergeCell ref="BL9:BM9"/>
    <mergeCell ref="BJ13:BK13"/>
    <mergeCell ref="BL13:BM13"/>
    <mergeCell ref="BN13:BO13"/>
    <mergeCell ref="BP13:BQ13"/>
    <mergeCell ref="B14:Q14"/>
    <mergeCell ref="R14:BQ14"/>
    <mergeCell ref="AX13:AY13"/>
    <mergeCell ref="AZ13:BA13"/>
    <mergeCell ref="BB13:BC13"/>
    <mergeCell ref="BD13:BE13"/>
    <mergeCell ref="BF13:BG13"/>
    <mergeCell ref="BH13:BI13"/>
    <mergeCell ref="AL13:AM13"/>
    <mergeCell ref="AN13:AO13"/>
    <mergeCell ref="AP13:AQ13"/>
    <mergeCell ref="AR13:AS13"/>
    <mergeCell ref="AT13:AU13"/>
    <mergeCell ref="AV13:AW13"/>
    <mergeCell ref="Z13:AA13"/>
    <mergeCell ref="AB13:AC13"/>
    <mergeCell ref="AD13:AE13"/>
    <mergeCell ref="AF13:AG13"/>
    <mergeCell ref="AH13:AI13"/>
    <mergeCell ref="AJ13:AK13"/>
    <mergeCell ref="N13:O13"/>
    <mergeCell ref="P13:Q13"/>
    <mergeCell ref="R13:S13"/>
    <mergeCell ref="T13:U13"/>
    <mergeCell ref="V13:W13"/>
    <mergeCell ref="X13:Y13"/>
    <mergeCell ref="B13:C13"/>
    <mergeCell ref="D13:E13"/>
    <mergeCell ref="AF15:AG15"/>
    <mergeCell ref="AH15:AI15"/>
    <mergeCell ref="AJ15:AK15"/>
    <mergeCell ref="AL15:AM15"/>
    <mergeCell ref="P15:Q15"/>
    <mergeCell ref="R15:S15"/>
    <mergeCell ref="T15:U15"/>
    <mergeCell ref="V15:W15"/>
    <mergeCell ref="X15:Y15"/>
    <mergeCell ref="Z15:AA15"/>
    <mergeCell ref="BT14:BW14"/>
    <mergeCell ref="BX14:CE14"/>
    <mergeCell ref="CF14:CQ14"/>
    <mergeCell ref="B15:C15"/>
    <mergeCell ref="D15:E15"/>
    <mergeCell ref="F15:G15"/>
    <mergeCell ref="H15:I15"/>
    <mergeCell ref="J15:K15"/>
    <mergeCell ref="L15:M15"/>
    <mergeCell ref="N15:O15"/>
    <mergeCell ref="AH16:AI16"/>
    <mergeCell ref="AJ16:AK16"/>
    <mergeCell ref="N16:O16"/>
    <mergeCell ref="P16:Q16"/>
    <mergeCell ref="R16:S16"/>
    <mergeCell ref="T16:U16"/>
    <mergeCell ref="V16:W16"/>
    <mergeCell ref="X16:Y16"/>
    <mergeCell ref="BL15:BM15"/>
    <mergeCell ref="BN15:BO15"/>
    <mergeCell ref="BP15:BQ15"/>
    <mergeCell ref="BR15:BS15"/>
    <mergeCell ref="B16:C16"/>
    <mergeCell ref="D16:E16"/>
    <mergeCell ref="F16:G16"/>
    <mergeCell ref="H16:I16"/>
    <mergeCell ref="J16:K16"/>
    <mergeCell ref="L16:M16"/>
    <mergeCell ref="AZ15:BA15"/>
    <mergeCell ref="BB15:BC15"/>
    <mergeCell ref="BD15:BE15"/>
    <mergeCell ref="BF15:BG15"/>
    <mergeCell ref="BH15:BI15"/>
    <mergeCell ref="BJ15:BK15"/>
    <mergeCell ref="AN15:AO15"/>
    <mergeCell ref="AP15:AQ15"/>
    <mergeCell ref="AR15:AS15"/>
    <mergeCell ref="AT15:AU15"/>
    <mergeCell ref="AV15:AW15"/>
    <mergeCell ref="AX15:AY15"/>
    <mergeCell ref="AB15:AC15"/>
    <mergeCell ref="AD15:AE15"/>
    <mergeCell ref="L17:M17"/>
    <mergeCell ref="N17:O17"/>
    <mergeCell ref="P17:Q17"/>
    <mergeCell ref="R17:S17"/>
    <mergeCell ref="T17:U17"/>
    <mergeCell ref="V17:W17"/>
    <mergeCell ref="BJ16:BK16"/>
    <mergeCell ref="BL16:BM16"/>
    <mergeCell ref="BN16:BO16"/>
    <mergeCell ref="BP16:BQ16"/>
    <mergeCell ref="BR16:BS16"/>
    <mergeCell ref="B17:C17"/>
    <mergeCell ref="D17:E17"/>
    <mergeCell ref="F17:G17"/>
    <mergeCell ref="H17:I17"/>
    <mergeCell ref="J17:K17"/>
    <mergeCell ref="AX16:AY16"/>
    <mergeCell ref="AZ16:BA16"/>
    <mergeCell ref="BB16:BC16"/>
    <mergeCell ref="BD16:BE16"/>
    <mergeCell ref="BF16:BG16"/>
    <mergeCell ref="BH16:BI16"/>
    <mergeCell ref="AL16:AM16"/>
    <mergeCell ref="AN16:AO16"/>
    <mergeCell ref="AP16:AQ16"/>
    <mergeCell ref="AR16:AS16"/>
    <mergeCell ref="AT16:AU16"/>
    <mergeCell ref="AV16:AW16"/>
    <mergeCell ref="Z16:AA16"/>
    <mergeCell ref="AB16:AC16"/>
    <mergeCell ref="AD16:AE16"/>
    <mergeCell ref="AF16:AG16"/>
    <mergeCell ref="V18:W18"/>
    <mergeCell ref="X18:Y18"/>
    <mergeCell ref="B18:C18"/>
    <mergeCell ref="D18:E18"/>
    <mergeCell ref="F18:G18"/>
    <mergeCell ref="H18:I18"/>
    <mergeCell ref="J18:K18"/>
    <mergeCell ref="L18:M18"/>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BJ18:BK18"/>
    <mergeCell ref="BL18:BM18"/>
    <mergeCell ref="BN18:BO18"/>
    <mergeCell ref="BP18:BQ18"/>
    <mergeCell ref="BR18:BS18"/>
    <mergeCell ref="B19:C19"/>
    <mergeCell ref="D19:E19"/>
    <mergeCell ref="F19:G19"/>
    <mergeCell ref="H19:I19"/>
    <mergeCell ref="J19:K19"/>
    <mergeCell ref="AX18:AY18"/>
    <mergeCell ref="AZ18:BA18"/>
    <mergeCell ref="BB18:BC18"/>
    <mergeCell ref="BD18:BE18"/>
    <mergeCell ref="BF18:BG18"/>
    <mergeCell ref="BH18:BI18"/>
    <mergeCell ref="AL18:AM18"/>
    <mergeCell ref="AN18:AO18"/>
    <mergeCell ref="AP18:AQ18"/>
    <mergeCell ref="AR18:AS18"/>
    <mergeCell ref="AT18:AU18"/>
    <mergeCell ref="AV18:AW18"/>
    <mergeCell ref="Z18:AA18"/>
    <mergeCell ref="AB18:AC18"/>
    <mergeCell ref="AD18:AE18"/>
    <mergeCell ref="AF18:AG18"/>
    <mergeCell ref="AH18:AI18"/>
    <mergeCell ref="AJ18:AK18"/>
    <mergeCell ref="N18:O18"/>
    <mergeCell ref="P18:Q18"/>
    <mergeCell ref="R18:S18"/>
    <mergeCell ref="T18:U18"/>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AH20:AI20"/>
    <mergeCell ref="AJ20:AK20"/>
    <mergeCell ref="N20:O20"/>
    <mergeCell ref="P20:Q20"/>
    <mergeCell ref="R20:S20"/>
    <mergeCell ref="T20:U20"/>
    <mergeCell ref="V20:W20"/>
    <mergeCell ref="X20:Y20"/>
    <mergeCell ref="B20:C20"/>
    <mergeCell ref="D20:E20"/>
    <mergeCell ref="F20:G20"/>
    <mergeCell ref="H20:I20"/>
    <mergeCell ref="J20:K20"/>
    <mergeCell ref="L20:M20"/>
    <mergeCell ref="BH19:BI19"/>
    <mergeCell ref="BJ19:BK19"/>
    <mergeCell ref="BL19:BM19"/>
    <mergeCell ref="L19:M19"/>
    <mergeCell ref="N19:O19"/>
    <mergeCell ref="P19:Q19"/>
    <mergeCell ref="R19:S19"/>
    <mergeCell ref="T19:U19"/>
    <mergeCell ref="V19:W19"/>
    <mergeCell ref="L21:M21"/>
    <mergeCell ref="N21:O21"/>
    <mergeCell ref="P21:Q21"/>
    <mergeCell ref="R21:S21"/>
    <mergeCell ref="T21:U21"/>
    <mergeCell ref="V21:W21"/>
    <mergeCell ref="BJ20:BK20"/>
    <mergeCell ref="BL20:BM20"/>
    <mergeCell ref="BN20:BO20"/>
    <mergeCell ref="BP20:BQ20"/>
    <mergeCell ref="BR20:BS20"/>
    <mergeCell ref="B21:C21"/>
    <mergeCell ref="D21:E21"/>
    <mergeCell ref="F21:G21"/>
    <mergeCell ref="H21:I21"/>
    <mergeCell ref="J21:K21"/>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V22:W22"/>
    <mergeCell ref="X22:Y22"/>
    <mergeCell ref="B22:C22"/>
    <mergeCell ref="D22:E22"/>
    <mergeCell ref="F22:G22"/>
    <mergeCell ref="H22:I22"/>
    <mergeCell ref="J22:K22"/>
    <mergeCell ref="L22:M22"/>
    <mergeCell ref="BH21:BI21"/>
    <mergeCell ref="BJ21:BK21"/>
    <mergeCell ref="BL21:BM21"/>
    <mergeCell ref="BN21:BO21"/>
    <mergeCell ref="BP21:BQ21"/>
    <mergeCell ref="BR21:BS21"/>
    <mergeCell ref="AV21:AW21"/>
    <mergeCell ref="AX21:AY21"/>
    <mergeCell ref="AZ21:BA21"/>
    <mergeCell ref="BB21:BC21"/>
    <mergeCell ref="BD21:BE21"/>
    <mergeCell ref="BF21:BG21"/>
    <mergeCell ref="AJ21:AK21"/>
    <mergeCell ref="AL21:AM21"/>
    <mergeCell ref="AN21:AO21"/>
    <mergeCell ref="AP21:AQ21"/>
    <mergeCell ref="AR21:AS21"/>
    <mergeCell ref="AT21:AU21"/>
    <mergeCell ref="X21:Y21"/>
    <mergeCell ref="Z21:AA21"/>
    <mergeCell ref="AB21:AC21"/>
    <mergeCell ref="AD21:AE21"/>
    <mergeCell ref="AF21:AG21"/>
    <mergeCell ref="AH21:AI21"/>
    <mergeCell ref="BJ22:BK22"/>
    <mergeCell ref="BL22:BM22"/>
    <mergeCell ref="BN22:BO22"/>
    <mergeCell ref="BP22:BQ22"/>
    <mergeCell ref="BR22:BS22"/>
    <mergeCell ref="B23:C23"/>
    <mergeCell ref="D23:E23"/>
    <mergeCell ref="F23:G23"/>
    <mergeCell ref="H23:I23"/>
    <mergeCell ref="J23:K23"/>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AF22:AG22"/>
    <mergeCell ref="AH22:AI22"/>
    <mergeCell ref="AJ22:AK22"/>
    <mergeCell ref="N22:O22"/>
    <mergeCell ref="P22:Q22"/>
    <mergeCell ref="R22:S22"/>
    <mergeCell ref="T22:U22"/>
    <mergeCell ref="BN23:BO23"/>
    <mergeCell ref="BP23:BQ23"/>
    <mergeCell ref="BR23:BS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AH24:AI24"/>
    <mergeCell ref="AJ24:AK24"/>
    <mergeCell ref="N24:O24"/>
    <mergeCell ref="P24:Q24"/>
    <mergeCell ref="R24:S24"/>
    <mergeCell ref="T24:U24"/>
    <mergeCell ref="V24:W24"/>
    <mergeCell ref="X24:Y24"/>
    <mergeCell ref="B24:C24"/>
    <mergeCell ref="D24:E24"/>
    <mergeCell ref="F24:G24"/>
    <mergeCell ref="H24:I24"/>
    <mergeCell ref="J24:K24"/>
    <mergeCell ref="L24:M24"/>
    <mergeCell ref="BH23:BI23"/>
    <mergeCell ref="BJ23:BK23"/>
    <mergeCell ref="BL23:BM23"/>
    <mergeCell ref="L23:M23"/>
    <mergeCell ref="N23:O23"/>
    <mergeCell ref="P23:Q23"/>
    <mergeCell ref="R23:S23"/>
    <mergeCell ref="T23:U23"/>
    <mergeCell ref="V23:W23"/>
    <mergeCell ref="Z25:AA25"/>
    <mergeCell ref="AB25:AC25"/>
    <mergeCell ref="AD25:AE25"/>
    <mergeCell ref="AF25:AG25"/>
    <mergeCell ref="AH25:AI25"/>
    <mergeCell ref="AJ25:AK25"/>
    <mergeCell ref="BJ24:BK24"/>
    <mergeCell ref="BL24:BM24"/>
    <mergeCell ref="BN24:BO24"/>
    <mergeCell ref="BP24:BQ24"/>
    <mergeCell ref="BR24:BS24"/>
    <mergeCell ref="B25:Q27"/>
    <mergeCell ref="R25:S25"/>
    <mergeCell ref="T25:U25"/>
    <mergeCell ref="V25:W25"/>
    <mergeCell ref="X25:Y25"/>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BJ25:BK25"/>
    <mergeCell ref="BL25:BM25"/>
    <mergeCell ref="BN25:BO25"/>
    <mergeCell ref="BP25:BQ25"/>
    <mergeCell ref="BR25:BS29"/>
    <mergeCell ref="BT25:BW27"/>
    <mergeCell ref="BN26:BO26"/>
    <mergeCell ref="BP26:BQ26"/>
    <mergeCell ref="BN27:BO27"/>
    <mergeCell ref="BP27:BQ27"/>
    <mergeCell ref="AX25:AY25"/>
    <mergeCell ref="AZ25:BA25"/>
    <mergeCell ref="BB25:BC25"/>
    <mergeCell ref="BD25:BE25"/>
    <mergeCell ref="BF25:BG25"/>
    <mergeCell ref="BH25:BI25"/>
    <mergeCell ref="AL25:AM25"/>
    <mergeCell ref="AN25:AO25"/>
    <mergeCell ref="AP25:AQ25"/>
    <mergeCell ref="AR25:AS25"/>
    <mergeCell ref="AT25:AU25"/>
    <mergeCell ref="AV25:AW25"/>
    <mergeCell ref="BF27:BG27"/>
    <mergeCell ref="BH27:BI27"/>
    <mergeCell ref="BJ27:BK27"/>
    <mergeCell ref="BL27:BM27"/>
    <mergeCell ref="AP27:AQ27"/>
    <mergeCell ref="AR27:AS27"/>
    <mergeCell ref="AT27:AU27"/>
    <mergeCell ref="AV27:AW27"/>
    <mergeCell ref="AX27:AY27"/>
    <mergeCell ref="AZ27:BA27"/>
    <mergeCell ref="R27:S27"/>
    <mergeCell ref="T27:U27"/>
    <mergeCell ref="V27:W27"/>
    <mergeCell ref="X27:Y27"/>
    <mergeCell ref="Z27:AA27"/>
    <mergeCell ref="AB27:AC27"/>
    <mergeCell ref="BB26:BC26"/>
    <mergeCell ref="BD26:BE26"/>
    <mergeCell ref="BF26:BG26"/>
    <mergeCell ref="BH26:BI26"/>
    <mergeCell ref="BJ26:BK26"/>
    <mergeCell ref="BL26:BM26"/>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BB27:BC27"/>
    <mergeCell ref="BD27:BE27"/>
    <mergeCell ref="AD27:AE27"/>
    <mergeCell ref="AF27:AG27"/>
    <mergeCell ref="AH27:AI27"/>
    <mergeCell ref="AJ27:AK27"/>
    <mergeCell ref="AL27:AM27"/>
    <mergeCell ref="AN27:AO27"/>
    <mergeCell ref="BL28:BM28"/>
    <mergeCell ref="BN28:BO28"/>
    <mergeCell ref="BP28:BQ28"/>
    <mergeCell ref="BT28:BW28"/>
    <mergeCell ref="R29:S29"/>
    <mergeCell ref="T29:U29"/>
    <mergeCell ref="V29:W29"/>
    <mergeCell ref="X29:Y29"/>
    <mergeCell ref="Z29:AA29"/>
    <mergeCell ref="AB29:AC29"/>
    <mergeCell ref="AZ28:BA28"/>
    <mergeCell ref="BB28:BC28"/>
    <mergeCell ref="BD28:BE28"/>
    <mergeCell ref="BF28:BG28"/>
    <mergeCell ref="BH28:BI28"/>
    <mergeCell ref="BJ28:BK28"/>
    <mergeCell ref="AN28:AO28"/>
    <mergeCell ref="AP28:AQ28"/>
    <mergeCell ref="AR28:AS28"/>
    <mergeCell ref="AT28:AU28"/>
    <mergeCell ref="AV28:AW28"/>
    <mergeCell ref="AX28:AY28"/>
    <mergeCell ref="AB28:AC28"/>
    <mergeCell ref="AD28:AE28"/>
    <mergeCell ref="AF28:AG28"/>
    <mergeCell ref="AH28:AI28"/>
    <mergeCell ref="BN29:BO29"/>
    <mergeCell ref="BP29:BQ29"/>
    <mergeCell ref="A31:BG31"/>
    <mergeCell ref="BI31:BR31"/>
    <mergeCell ref="B28:Q29"/>
    <mergeCell ref="Z28:AA28"/>
    <mergeCell ref="AJ28:AK28"/>
    <mergeCell ref="AL28:AM28"/>
    <mergeCell ref="R28:S28"/>
    <mergeCell ref="T28:U28"/>
    <mergeCell ref="V28:W28"/>
    <mergeCell ref="X28:Y28"/>
    <mergeCell ref="BT31:CE31"/>
    <mergeCell ref="CG31:C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AD29:AE29"/>
    <mergeCell ref="AF29:AG29"/>
    <mergeCell ref="AH29:AI29"/>
    <mergeCell ref="AJ29:AK29"/>
    <mergeCell ref="AL29:AM29"/>
    <mergeCell ref="AN29:AO29"/>
    <mergeCell ref="AR32:AS32"/>
    <mergeCell ref="AT32:AU32"/>
    <mergeCell ref="AV32:AW32"/>
    <mergeCell ref="Z32:AA32"/>
    <mergeCell ref="AB32:AC32"/>
    <mergeCell ref="AD32:AE32"/>
    <mergeCell ref="AF32:AG32"/>
    <mergeCell ref="AH32:AI32"/>
    <mergeCell ref="AJ32:AK32"/>
    <mergeCell ref="N32:O32"/>
    <mergeCell ref="P32:Q32"/>
    <mergeCell ref="R32:S32"/>
    <mergeCell ref="T32:U32"/>
    <mergeCell ref="V32:W32"/>
    <mergeCell ref="X32:Y32"/>
    <mergeCell ref="B32:C32"/>
    <mergeCell ref="D32:E32"/>
    <mergeCell ref="F32:G32"/>
    <mergeCell ref="H32:I32"/>
    <mergeCell ref="J32:K32"/>
    <mergeCell ref="L32:M32"/>
    <mergeCell ref="AX33:AY33"/>
    <mergeCell ref="AB33:AC33"/>
    <mergeCell ref="AD33:AE33"/>
    <mergeCell ref="AF33:AG33"/>
    <mergeCell ref="AH33:AI33"/>
    <mergeCell ref="AJ33:AK33"/>
    <mergeCell ref="AL33:AM33"/>
    <mergeCell ref="P33:Q33"/>
    <mergeCell ref="R33:S33"/>
    <mergeCell ref="T33:U33"/>
    <mergeCell ref="V33:W33"/>
    <mergeCell ref="X33:Y33"/>
    <mergeCell ref="Z33:AA33"/>
    <mergeCell ref="BT32:BU34"/>
    <mergeCell ref="BV32:CA32"/>
    <mergeCell ref="CG32:CP32"/>
    <mergeCell ref="B33:C33"/>
    <mergeCell ref="D33:E33"/>
    <mergeCell ref="F33:G33"/>
    <mergeCell ref="H33:I33"/>
    <mergeCell ref="J33:K33"/>
    <mergeCell ref="L33:M33"/>
    <mergeCell ref="N33:O33"/>
    <mergeCell ref="AX32:AY32"/>
    <mergeCell ref="AZ32:BA32"/>
    <mergeCell ref="BB32:BC32"/>
    <mergeCell ref="BD32:BE32"/>
    <mergeCell ref="BF32:BG32"/>
    <mergeCell ref="BI32:BR32"/>
    <mergeCell ref="AL32:AM32"/>
    <mergeCell ref="AN32:AO32"/>
    <mergeCell ref="AP32:AQ32"/>
    <mergeCell ref="AF34:AG34"/>
    <mergeCell ref="AH34:AI34"/>
    <mergeCell ref="AJ34:AK34"/>
    <mergeCell ref="AL34:AM34"/>
    <mergeCell ref="AN34:AO34"/>
    <mergeCell ref="AP34:AQ34"/>
    <mergeCell ref="T34:U34"/>
    <mergeCell ref="V34:W34"/>
    <mergeCell ref="X34:Y34"/>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Z33:BA33"/>
    <mergeCell ref="BB33:BC33"/>
    <mergeCell ref="BD33:BE33"/>
    <mergeCell ref="BF33:BG33"/>
    <mergeCell ref="BV33:CA33"/>
    <mergeCell ref="AN33:AO33"/>
    <mergeCell ref="AP33:AQ33"/>
    <mergeCell ref="AR33:AS33"/>
    <mergeCell ref="AT33:AU33"/>
    <mergeCell ref="AV33:AW33"/>
    <mergeCell ref="BQ36:BR36"/>
    <mergeCell ref="BV36:CA36"/>
    <mergeCell ref="BD34:BE34"/>
    <mergeCell ref="BF34:BG34"/>
    <mergeCell ref="BI34:BR34"/>
    <mergeCell ref="BV34:CA34"/>
    <mergeCell ref="CG34:CP34"/>
    <mergeCell ref="BI35:BJ35"/>
    <mergeCell ref="BK35:BL35"/>
    <mergeCell ref="BM35:BN35"/>
    <mergeCell ref="BO35:BP35"/>
    <mergeCell ref="BQ35:BR35"/>
    <mergeCell ref="AR34:AS34"/>
    <mergeCell ref="AT34:AU34"/>
    <mergeCell ref="AV34:AW34"/>
    <mergeCell ref="AX34:AY34"/>
    <mergeCell ref="AZ34:BA34"/>
    <mergeCell ref="BB34:BC34"/>
    <mergeCell ref="X39:Y39"/>
    <mergeCell ref="Z39:AA39"/>
    <mergeCell ref="B40:P40"/>
    <mergeCell ref="R40:S43"/>
    <mergeCell ref="T40:U40"/>
    <mergeCell ref="V40:W40"/>
    <mergeCell ref="X40:Y40"/>
    <mergeCell ref="Z40:AA43"/>
    <mergeCell ref="B42:P42"/>
    <mergeCell ref="T42:U42"/>
    <mergeCell ref="BT37:CA38"/>
    <mergeCell ref="CB37:CB38"/>
    <mergeCell ref="CC37:CC38"/>
    <mergeCell ref="CD37:CD38"/>
    <mergeCell ref="CE37:CE38"/>
    <mergeCell ref="A38:A44"/>
    <mergeCell ref="B39:P39"/>
    <mergeCell ref="R39:S39"/>
    <mergeCell ref="T39:U39"/>
    <mergeCell ref="V39:W39"/>
    <mergeCell ref="BV42:BW42"/>
    <mergeCell ref="BX42:BY42"/>
    <mergeCell ref="BZ42:CA42"/>
    <mergeCell ref="CB42:CC42"/>
    <mergeCell ref="CD42:CE42"/>
    <mergeCell ref="CB44:CC44"/>
    <mergeCell ref="AH36:AW37"/>
    <mergeCell ref="BT35:BU36"/>
    <mergeCell ref="BV35:CA35"/>
    <mergeCell ref="B36:P38"/>
    <mergeCell ref="Q36:AG38"/>
    <mergeCell ref="BI36:BP36"/>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CH42:CI42"/>
    <mergeCell ref="CJ42:CK42"/>
    <mergeCell ref="CL42:CM42"/>
    <mergeCell ref="CN42:CO42"/>
    <mergeCell ref="CP42:CQ42"/>
    <mergeCell ref="B43:P43"/>
    <mergeCell ref="T43:U43"/>
    <mergeCell ref="V43:W43"/>
    <mergeCell ref="X43:Y43"/>
    <mergeCell ref="BB43:BO43"/>
    <mergeCell ref="CF42:CG42"/>
    <mergeCell ref="V42:W42"/>
    <mergeCell ref="X42:Y42"/>
    <mergeCell ref="BB42:BO42"/>
    <mergeCell ref="BP42:BQ42"/>
    <mergeCell ref="BR42:BS42"/>
    <mergeCell ref="BT42:BU42"/>
    <mergeCell ref="CN43:CO43"/>
    <mergeCell ref="CP43:CQ43"/>
    <mergeCell ref="B44:P44"/>
    <mergeCell ref="R44:S44"/>
    <mergeCell ref="T44:U44"/>
    <mergeCell ref="V44:W44"/>
    <mergeCell ref="X44:Y44"/>
    <mergeCell ref="Z44:AA44"/>
    <mergeCell ref="BB44:BO44"/>
    <mergeCell ref="BP44:BQ44"/>
    <mergeCell ref="CB43:CC43"/>
    <mergeCell ref="CD43:CE43"/>
    <mergeCell ref="CF43:CG43"/>
    <mergeCell ref="CH43:CI43"/>
    <mergeCell ref="CJ43:CK43"/>
    <mergeCell ref="CL43:CM43"/>
    <mergeCell ref="BP43:BQ43"/>
    <mergeCell ref="BR43:BS43"/>
    <mergeCell ref="BT43:BU43"/>
    <mergeCell ref="BV43:BW43"/>
    <mergeCell ref="BX43:BY43"/>
    <mergeCell ref="BZ43:CA43"/>
    <mergeCell ref="CP44:CQ44"/>
    <mergeCell ref="BP45:BQ45"/>
    <mergeCell ref="BR45:BS45"/>
    <mergeCell ref="BT45:BU45"/>
    <mergeCell ref="BV45:BW45"/>
    <mergeCell ref="BX45:BY45"/>
    <mergeCell ref="BZ45:CA45"/>
    <mergeCell ref="CB45:CC45"/>
    <mergeCell ref="CD45:CE45"/>
    <mergeCell ref="CD44:CE44"/>
    <mergeCell ref="CF44:CG44"/>
    <mergeCell ref="CH44:CI44"/>
    <mergeCell ref="CJ44:CK44"/>
    <mergeCell ref="CL44:CM44"/>
    <mergeCell ref="CN44:CO44"/>
    <mergeCell ref="BR44:BS44"/>
    <mergeCell ref="BT44:BU44"/>
    <mergeCell ref="BV44:BW44"/>
    <mergeCell ref="BX44:BY44"/>
    <mergeCell ref="BZ44:CA44"/>
    <mergeCell ref="A46:V46"/>
    <mergeCell ref="Y46:AG46"/>
    <mergeCell ref="AJ46:AM48"/>
    <mergeCell ref="AN46:AO46"/>
    <mergeCell ref="BB46:BO50"/>
    <mergeCell ref="BP46:BQ46"/>
    <mergeCell ref="CF45:CG45"/>
    <mergeCell ref="CH45:CI45"/>
    <mergeCell ref="CJ45:CK45"/>
    <mergeCell ref="CL45:CM45"/>
    <mergeCell ref="CN45:CO45"/>
    <mergeCell ref="CF47:CG47"/>
    <mergeCell ref="CH47:CI47"/>
    <mergeCell ref="CJ47:CK47"/>
    <mergeCell ref="CL47:CM47"/>
    <mergeCell ref="CN47:CO47"/>
    <mergeCell ref="CP45:CQ45"/>
    <mergeCell ref="CD46:CE46"/>
    <mergeCell ref="CF46:CG46"/>
    <mergeCell ref="CH46:CI46"/>
    <mergeCell ref="CJ46:CK46"/>
    <mergeCell ref="CL46:CM46"/>
    <mergeCell ref="CN46:CO46"/>
    <mergeCell ref="BR46:BS46"/>
    <mergeCell ref="BT46:BU46"/>
    <mergeCell ref="BV46:BW46"/>
    <mergeCell ref="BX46:BY46"/>
    <mergeCell ref="BZ50:CA50"/>
    <mergeCell ref="CB50:CC50"/>
    <mergeCell ref="CD50:CE50"/>
    <mergeCell ref="CF50:CG50"/>
    <mergeCell ref="CH50:CI50"/>
    <mergeCell ref="CP47:CQ47"/>
    <mergeCell ref="BT47:BU47"/>
    <mergeCell ref="BV47:BW47"/>
    <mergeCell ref="BX47:BY47"/>
    <mergeCell ref="BZ47:CA47"/>
    <mergeCell ref="CB47:CC47"/>
    <mergeCell ref="CD47:CE47"/>
    <mergeCell ref="CP46:CQ46"/>
    <mergeCell ref="W48:W49"/>
    <mergeCell ref="Y48:AF48"/>
    <mergeCell ref="AN48:AO48"/>
    <mergeCell ref="BP48:CI48"/>
    <mergeCell ref="BB51:BO51"/>
    <mergeCell ref="CD49:CE49"/>
    <mergeCell ref="CF49:CG49"/>
    <mergeCell ref="CH49:CI49"/>
    <mergeCell ref="Y50:AF50"/>
    <mergeCell ref="AN50:AO50"/>
    <mergeCell ref="BP50:BQ50"/>
    <mergeCell ref="BR50:BS50"/>
    <mergeCell ref="BT50:BU50"/>
    <mergeCell ref="BV50:BW50"/>
    <mergeCell ref="BX50:BY50"/>
    <mergeCell ref="BR49:BS49"/>
    <mergeCell ref="BT49:BU49"/>
    <mergeCell ref="BV49:BW49"/>
    <mergeCell ref="BX49:BY49"/>
    <mergeCell ref="BZ49:CA49"/>
    <mergeCell ref="CB49:CC49"/>
    <mergeCell ref="CF51:CG51"/>
    <mergeCell ref="B53:G53"/>
    <mergeCell ref="H53:I53"/>
    <mergeCell ref="Y53:AB54"/>
    <mergeCell ref="AC53:AD53"/>
    <mergeCell ref="AJ53:AO53"/>
    <mergeCell ref="AU53:AZ53"/>
    <mergeCell ref="CB51:CC51"/>
    <mergeCell ref="J49:M50"/>
    <mergeCell ref="N49:S50"/>
    <mergeCell ref="Y49:AF49"/>
    <mergeCell ref="AJ49:AM50"/>
    <mergeCell ref="AN49:AO49"/>
    <mergeCell ref="BP49:BQ49"/>
    <mergeCell ref="BF53:BS53"/>
    <mergeCell ref="BV53:CE53"/>
    <mergeCell ref="A47:G50"/>
    <mergeCell ref="H47:I50"/>
    <mergeCell ref="J47:M48"/>
    <mergeCell ref="N47:S48"/>
    <mergeCell ref="CD51:CE51"/>
    <mergeCell ref="B52:G52"/>
    <mergeCell ref="H52:I52"/>
    <mergeCell ref="Y52:Z52"/>
    <mergeCell ref="AA52:AG52"/>
    <mergeCell ref="AJ52:AO52"/>
    <mergeCell ref="U47:V50"/>
    <mergeCell ref="Y47:AF47"/>
    <mergeCell ref="AN47:AO47"/>
    <mergeCell ref="BP47:BQ47"/>
    <mergeCell ref="BR47:BS47"/>
    <mergeCell ref="AU55:AZ55"/>
    <mergeCell ref="BF55:BK55"/>
    <mergeCell ref="CF57:CN57"/>
    <mergeCell ref="B58:G58"/>
    <mergeCell ref="B54:G54"/>
    <mergeCell ref="H54:I54"/>
    <mergeCell ref="AC54:AD54"/>
    <mergeCell ref="AJ54:AO54"/>
    <mergeCell ref="AU54:AZ54"/>
    <mergeCell ref="BF54:BK54"/>
    <mergeCell ref="BM54:BR54"/>
    <mergeCell ref="BV58:CD58"/>
    <mergeCell ref="BV56:CD56"/>
    <mergeCell ref="CF56:CN56"/>
    <mergeCell ref="B57:G57"/>
    <mergeCell ref="H57:I57"/>
    <mergeCell ref="Y57:AB58"/>
    <mergeCell ref="AC57:AD57"/>
    <mergeCell ref="AJ57:AO57"/>
    <mergeCell ref="AU57:AZ57"/>
    <mergeCell ref="BF57:BK57"/>
    <mergeCell ref="BM57:BR57"/>
    <mergeCell ref="BV57:CD57"/>
    <mergeCell ref="H58:I58"/>
    <mergeCell ref="AC58:AD58"/>
    <mergeCell ref="AJ58:AO58"/>
    <mergeCell ref="BM58:BR58"/>
    <mergeCell ref="H61:I61"/>
    <mergeCell ref="Y61:AB62"/>
    <mergeCell ref="BV61:CD61"/>
    <mergeCell ref="CF61:CN61"/>
    <mergeCell ref="BR51:BS51"/>
    <mergeCell ref="BT51:BU51"/>
    <mergeCell ref="BV51:BW51"/>
    <mergeCell ref="BX51:BY51"/>
    <mergeCell ref="BZ51:CA51"/>
    <mergeCell ref="B51:G51"/>
    <mergeCell ref="H51:I51"/>
    <mergeCell ref="J51:S53"/>
    <mergeCell ref="AJ51:AO51"/>
    <mergeCell ref="CF53:CO53"/>
    <mergeCell ref="BM55:BR55"/>
    <mergeCell ref="BV55:CD55"/>
    <mergeCell ref="CF55:CN55"/>
    <mergeCell ref="B56:G56"/>
    <mergeCell ref="H56:I56"/>
    <mergeCell ref="AC56:AD56"/>
    <mergeCell ref="AJ56:AO56"/>
    <mergeCell ref="AU56:AZ56"/>
    <mergeCell ref="BF56:BK56"/>
    <mergeCell ref="BM56:BR56"/>
    <mergeCell ref="BV54:CD54"/>
    <mergeCell ref="B55:G55"/>
    <mergeCell ref="H55:I55"/>
    <mergeCell ref="J55:S64"/>
    <mergeCell ref="Y55:AB56"/>
    <mergeCell ref="AC55:AD55"/>
    <mergeCell ref="B63:G63"/>
    <mergeCell ref="AJ55:AO55"/>
    <mergeCell ref="H63:I63"/>
    <mergeCell ref="Y63:AB64"/>
    <mergeCell ref="AC63:AD63"/>
    <mergeCell ref="AJ63:AO63"/>
    <mergeCell ref="AU63:AZ63"/>
    <mergeCell ref="BF63:BK63"/>
    <mergeCell ref="BM63:BR63"/>
    <mergeCell ref="B62:G62"/>
    <mergeCell ref="H62:I62"/>
    <mergeCell ref="AC62:AD62"/>
    <mergeCell ref="AJ62:AO62"/>
    <mergeCell ref="AU62:AZ62"/>
    <mergeCell ref="BF62:BK62"/>
    <mergeCell ref="BV63:CO63"/>
    <mergeCell ref="AU61:AZ61"/>
    <mergeCell ref="CF59:CN59"/>
    <mergeCell ref="B60:G60"/>
    <mergeCell ref="H60:I60"/>
    <mergeCell ref="AC60:AD60"/>
    <mergeCell ref="AJ60:AO60"/>
    <mergeCell ref="AU60:AZ60"/>
    <mergeCell ref="BF60:BK60"/>
    <mergeCell ref="BM60:BR60"/>
    <mergeCell ref="BV60:CD60"/>
    <mergeCell ref="CF60:CN60"/>
    <mergeCell ref="B59:G59"/>
    <mergeCell ref="H59:I59"/>
    <mergeCell ref="Y59:AB60"/>
    <mergeCell ref="AC59:AD59"/>
    <mergeCell ref="AJ59:AO59"/>
    <mergeCell ref="AU59:AZ59"/>
    <mergeCell ref="B61:G61"/>
    <mergeCell ref="B65:G65"/>
    <mergeCell ref="H65:I65"/>
    <mergeCell ref="Y65:AB69"/>
    <mergeCell ref="AC65:AD65"/>
    <mergeCell ref="AJ65:AK71"/>
    <mergeCell ref="AL65:AO65"/>
    <mergeCell ref="B68:G68"/>
    <mergeCell ref="H68:I68"/>
    <mergeCell ref="AC68:AD68"/>
    <mergeCell ref="AL68:AO68"/>
    <mergeCell ref="CF66:CN66"/>
    <mergeCell ref="BV65:BW67"/>
    <mergeCell ref="BX65:CD65"/>
    <mergeCell ref="BX66:CD66"/>
    <mergeCell ref="BX67:CD67"/>
    <mergeCell ref="CF68:CG70"/>
    <mergeCell ref="B64:G64"/>
    <mergeCell ref="H64:I64"/>
    <mergeCell ref="AC64:AD64"/>
    <mergeCell ref="AJ64:AO64"/>
    <mergeCell ref="AU64:AX66"/>
    <mergeCell ref="AY64:AZ64"/>
    <mergeCell ref="BM64:BR64"/>
    <mergeCell ref="BV64:CD64"/>
    <mergeCell ref="CF64:CN64"/>
    <mergeCell ref="CH68:CN68"/>
    <mergeCell ref="CH69:CN69"/>
    <mergeCell ref="B73:C74"/>
    <mergeCell ref="D73:U73"/>
    <mergeCell ref="V73:W74"/>
    <mergeCell ref="X73:AH73"/>
    <mergeCell ref="AK73:AL74"/>
    <mergeCell ref="AM73:BD73"/>
    <mergeCell ref="BE73:BF74"/>
    <mergeCell ref="BF69:BQ69"/>
    <mergeCell ref="BV69:CD69"/>
    <mergeCell ref="B70:G70"/>
    <mergeCell ref="H70:I70"/>
    <mergeCell ref="AL70:AO70"/>
    <mergeCell ref="AY70:AZ70"/>
    <mergeCell ref="BF70:BQ70"/>
    <mergeCell ref="BV70:CD70"/>
    <mergeCell ref="AY68:AZ68"/>
    <mergeCell ref="BF68:BQ68"/>
    <mergeCell ref="BV68:CD68"/>
    <mergeCell ref="B69:G69"/>
    <mergeCell ref="H69:I69"/>
    <mergeCell ref="AC69:AD69"/>
    <mergeCell ref="AL69:AO69"/>
    <mergeCell ref="AU69:AX70"/>
    <mergeCell ref="AY69:AZ69"/>
    <mergeCell ref="BV73:BW74"/>
    <mergeCell ref="BX73:CK73"/>
    <mergeCell ref="BX74:CK74"/>
    <mergeCell ref="BV71:CD71"/>
    <mergeCell ref="CH70:CN70"/>
    <mergeCell ref="BL74:BM74"/>
    <mergeCell ref="BO74:BP74"/>
    <mergeCell ref="CF71:CO71"/>
    <mergeCell ref="D74:U74"/>
    <mergeCell ref="X74:Y74"/>
    <mergeCell ref="AM74:BD74"/>
    <mergeCell ref="BG74:BH74"/>
    <mergeCell ref="AU77:AX78"/>
    <mergeCell ref="AY77:BA77"/>
    <mergeCell ref="BD77:BE77"/>
    <mergeCell ref="BF77:BG77"/>
    <mergeCell ref="BH77:BI77"/>
    <mergeCell ref="AL71:AO71"/>
    <mergeCell ref="BF61:BK61"/>
    <mergeCell ref="BM61:BR61"/>
    <mergeCell ref="AC61:AD61"/>
    <mergeCell ref="AJ61:AO61"/>
    <mergeCell ref="BB77:BC77"/>
    <mergeCell ref="AY78:BA78"/>
    <mergeCell ref="AC74:AD74"/>
    <mergeCell ref="AF74:AG74"/>
    <mergeCell ref="Z74:AA74"/>
    <mergeCell ref="BI74:BJ74"/>
    <mergeCell ref="B67:G67"/>
    <mergeCell ref="H67:I67"/>
    <mergeCell ref="AC67:AD67"/>
    <mergeCell ref="AL67:AO67"/>
    <mergeCell ref="AU67:AX68"/>
    <mergeCell ref="AY67:AZ67"/>
    <mergeCell ref="BF67:BQ67"/>
    <mergeCell ref="AY65:AZ65"/>
    <mergeCell ref="B66:G66"/>
    <mergeCell ref="H66:I66"/>
    <mergeCell ref="AC66:AD66"/>
    <mergeCell ref="AL66:AO66"/>
    <mergeCell ref="BN78:BO78"/>
    <mergeCell ref="BP78:BS78"/>
    <mergeCell ref="CL73:CM74"/>
    <mergeCell ref="AD5:AE5"/>
    <mergeCell ref="AY36:BF36"/>
    <mergeCell ref="BJ77:BK77"/>
    <mergeCell ref="BL77:BM77"/>
    <mergeCell ref="BN77:BO77"/>
    <mergeCell ref="BP77:BS77"/>
    <mergeCell ref="BD78:BE78"/>
    <mergeCell ref="BF78:BG78"/>
    <mergeCell ref="BH78:BI78"/>
    <mergeCell ref="BJ78:BK78"/>
    <mergeCell ref="BL78:BM78"/>
    <mergeCell ref="BG73:BQ73"/>
    <mergeCell ref="CF67:CN67"/>
    <mergeCell ref="CF65:CN65"/>
    <mergeCell ref="AY66:AZ66"/>
    <mergeCell ref="BF66:BS66"/>
    <mergeCell ref="BM62:BR62"/>
    <mergeCell ref="CF58:CN58"/>
    <mergeCell ref="BF59:BK59"/>
    <mergeCell ref="BM59:BR59"/>
    <mergeCell ref="BV59:CD59"/>
    <mergeCell ref="CF54:CN54"/>
    <mergeCell ref="CH51:CI51"/>
    <mergeCell ref="BP51:BQ51"/>
    <mergeCell ref="BZ46:CA46"/>
    <mergeCell ref="CB46:CC46"/>
    <mergeCell ref="BB45:BO45"/>
    <mergeCell ref="AU58:AZ58"/>
    <mergeCell ref="BF58:BK58"/>
  </mergeCells>
  <phoneticPr fontId="4"/>
  <printOptions horizontalCentered="1" verticalCentered="1"/>
  <pageMargins left="0" right="0" top="0.39370078740157483" bottom="0" header="0.31496062992125984" footer="0"/>
  <pageSetup paperSize="8" scale="71" firstPageNumber="0" pageOrder="overThenDown" orientation="portrait" useFirstPageNumber="1"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EK103"/>
  <sheetViews>
    <sheetView showGridLines="0" view="pageBreakPreview" zoomScale="85" zoomScaleNormal="57" zoomScaleSheetLayoutView="85" workbookViewId="0">
      <selection activeCell="E17" sqref="E17:E18"/>
    </sheetView>
  </sheetViews>
  <sheetFormatPr defaultRowHeight="13.5"/>
  <cols>
    <col min="1" max="2" width="4" style="206" customWidth="1"/>
    <col min="3" max="147" width="2.125" style="206" customWidth="1"/>
    <col min="148" max="16384" width="9" style="206"/>
  </cols>
  <sheetData>
    <row r="1" spans="1:141" s="402" customFormat="1" ht="20.25" customHeight="1">
      <c r="A1" s="401"/>
      <c r="B1" s="541"/>
      <c r="I1" s="403" t="s">
        <v>2519</v>
      </c>
      <c r="J1" s="404" t="s">
        <v>2547</v>
      </c>
      <c r="K1" s="404"/>
      <c r="L1" s="404"/>
      <c r="M1" s="404"/>
      <c r="N1" s="404"/>
      <c r="O1" s="404"/>
      <c r="P1" s="404"/>
      <c r="Q1" s="404"/>
      <c r="R1" s="404"/>
      <c r="S1" s="404"/>
      <c r="T1" s="404"/>
      <c r="U1" s="404"/>
      <c r="V1" s="404"/>
      <c r="W1" s="404"/>
      <c r="X1" s="404"/>
      <c r="BM1" s="1356" t="s">
        <v>722</v>
      </c>
      <c r="BN1" s="1356"/>
      <c r="BO1" s="1356"/>
      <c r="BP1" s="1356"/>
      <c r="BQ1" s="1356"/>
      <c r="BR1" s="1356"/>
      <c r="BS1" s="1356"/>
      <c r="BT1" s="1356"/>
      <c r="BU1" s="1356"/>
      <c r="BV1" s="1356"/>
      <c r="BW1" s="1356"/>
      <c r="BX1" s="1356"/>
      <c r="BY1" s="1356"/>
      <c r="BZ1" s="1356"/>
      <c r="CA1" s="1356"/>
      <c r="CB1" s="1356"/>
      <c r="CC1" s="1356"/>
      <c r="CD1" s="1356"/>
      <c r="CE1" s="1356"/>
      <c r="CF1" s="1356"/>
      <c r="CG1" s="1356"/>
      <c r="CL1" s="542"/>
      <c r="CM1" s="542"/>
      <c r="CN1" s="542"/>
      <c r="CO1" s="542"/>
      <c r="CP1" s="542"/>
      <c r="CQ1" s="542"/>
      <c r="CR1" s="1357"/>
      <c r="CS1" s="1357"/>
      <c r="CT1" s="1357"/>
      <c r="CU1" s="1357"/>
      <c r="DB1" s="542"/>
      <c r="DC1" s="542"/>
      <c r="DD1" s="542"/>
      <c r="DE1" s="542"/>
      <c r="DF1" s="542"/>
      <c r="DG1" s="542"/>
      <c r="DH1" s="542"/>
      <c r="DI1" s="542"/>
      <c r="DQ1" s="542"/>
      <c r="DR1" s="542"/>
      <c r="DS1" s="542"/>
      <c r="DT1" s="542"/>
      <c r="DU1" s="542"/>
      <c r="DV1" s="542"/>
      <c r="DW1" s="542"/>
      <c r="EE1" s="542"/>
      <c r="EF1" s="542"/>
      <c r="EG1" s="542"/>
      <c r="EH1" s="542"/>
      <c r="EI1" s="542"/>
      <c r="EJ1" s="542"/>
    </row>
    <row r="2" spans="1:141" s="411" customFormat="1" ht="23.25" customHeight="1">
      <c r="A2" s="407"/>
      <c r="B2" s="543"/>
      <c r="C2" s="407"/>
      <c r="D2" s="408"/>
      <c r="E2" s="408"/>
      <c r="F2" s="408"/>
      <c r="G2" s="1358" t="s">
        <v>2</v>
      </c>
      <c r="H2" s="1359"/>
      <c r="I2" s="1359"/>
      <c r="J2" s="1360"/>
      <c r="K2" s="1364" t="s">
        <v>3</v>
      </c>
      <c r="L2" s="1365"/>
      <c r="M2" s="1365"/>
      <c r="N2" s="1365"/>
      <c r="O2" s="1365"/>
      <c r="P2" s="1365"/>
      <c r="Q2" s="1366"/>
      <c r="R2" s="1366"/>
      <c r="S2" s="1366"/>
      <c r="T2" s="1366"/>
      <c r="U2" s="1366"/>
      <c r="V2" s="1366"/>
      <c r="W2" s="1366"/>
      <c r="X2" s="1513" t="s">
        <v>723</v>
      </c>
      <c r="Y2" s="1513"/>
      <c r="Z2" s="1513"/>
      <c r="AA2" s="1513"/>
      <c r="AB2" s="1513"/>
      <c r="AC2" s="1513"/>
      <c r="AD2" s="1513"/>
      <c r="AE2" s="1513"/>
      <c r="AF2" s="1513"/>
      <c r="AG2" s="1513"/>
      <c r="AH2" s="1513"/>
      <c r="AI2" s="1513"/>
      <c r="AJ2" s="1513"/>
      <c r="AK2" s="1513"/>
      <c r="AL2" s="409"/>
      <c r="AM2" s="409"/>
      <c r="AN2" s="409"/>
      <c r="AO2" s="409"/>
      <c r="AP2" s="409"/>
      <c r="AQ2" s="409"/>
      <c r="AR2" s="409"/>
      <c r="AS2" s="409"/>
      <c r="AT2" s="409"/>
      <c r="AU2" s="409"/>
      <c r="AV2" s="409"/>
      <c r="AW2" s="409"/>
      <c r="AX2" s="409"/>
      <c r="AY2" s="1413" t="str">
        <f>IF(入力シート!I178&lt;&gt;"有り","印刷不要","")</f>
        <v>印刷不要</v>
      </c>
      <c r="AZ2" s="1413"/>
      <c r="BA2" s="1413"/>
      <c r="BB2" s="1413"/>
      <c r="BC2" s="1413"/>
      <c r="BD2" s="1413"/>
      <c r="BE2" s="1413"/>
      <c r="BF2" s="1413"/>
      <c r="BG2" s="1413"/>
      <c r="BH2" s="1413"/>
    </row>
    <row r="3" spans="1:141" s="411" customFormat="1" ht="23.25" customHeight="1">
      <c r="A3" s="407"/>
      <c r="B3" s="543"/>
      <c r="C3" s="407"/>
      <c r="D3" s="408"/>
      <c r="E3" s="408"/>
      <c r="F3" s="408"/>
      <c r="G3" s="1361"/>
      <c r="H3" s="1362"/>
      <c r="I3" s="1362"/>
      <c r="J3" s="1363"/>
      <c r="K3" s="1364"/>
      <c r="L3" s="1365"/>
      <c r="M3" s="1365"/>
      <c r="N3" s="1365"/>
      <c r="O3" s="1365"/>
      <c r="P3" s="1365"/>
      <c r="Q3" s="1366"/>
      <c r="R3" s="1366"/>
      <c r="S3" s="1366"/>
      <c r="T3" s="1366"/>
      <c r="U3" s="1366"/>
      <c r="V3" s="1366"/>
      <c r="W3" s="1366"/>
      <c r="X3" s="1514" t="s">
        <v>724</v>
      </c>
      <c r="Y3" s="1514"/>
      <c r="Z3" s="1514"/>
      <c r="AA3" s="1514"/>
      <c r="AB3" s="1514"/>
      <c r="AC3" s="1514"/>
      <c r="AD3" s="1514"/>
      <c r="AE3" s="1514"/>
      <c r="AF3" s="1514"/>
      <c r="AG3" s="1514"/>
      <c r="AH3" s="1514"/>
      <c r="AI3" s="412"/>
      <c r="AJ3" s="412"/>
      <c r="AK3" s="413" t="s">
        <v>7</v>
      </c>
      <c r="AL3" s="413"/>
      <c r="AM3" s="414"/>
      <c r="AN3" s="414"/>
      <c r="AO3" s="414"/>
      <c r="AP3" s="414"/>
      <c r="AQ3" s="414"/>
      <c r="AR3" s="414"/>
      <c r="AS3" s="414"/>
      <c r="AT3" s="414"/>
      <c r="AU3" s="414"/>
      <c r="AV3" s="414"/>
      <c r="AW3" s="414"/>
      <c r="AX3" s="415"/>
      <c r="AY3" s="1413"/>
      <c r="AZ3" s="1413"/>
      <c r="BA3" s="1413"/>
      <c r="BB3" s="1413"/>
      <c r="BC3" s="1413"/>
      <c r="BD3" s="1413"/>
      <c r="BE3" s="1413"/>
      <c r="BF3" s="1413"/>
      <c r="BG3" s="1413"/>
      <c r="BH3" s="1413"/>
      <c r="BK3" s="1241" t="s">
        <v>8</v>
      </c>
      <c r="BL3" s="1242"/>
      <c r="BM3" s="1242"/>
      <c r="BN3" s="1370"/>
      <c r="BO3" s="416"/>
      <c r="BP3" s="1241" t="s">
        <v>9</v>
      </c>
      <c r="BQ3" s="1242"/>
      <c r="BR3" s="1242"/>
      <c r="BS3" s="1370"/>
      <c r="BU3" s="1241" t="s">
        <v>10</v>
      </c>
      <c r="BV3" s="1242"/>
      <c r="BW3" s="1242"/>
      <c r="BX3" s="1370"/>
      <c r="BZ3" s="1224" t="s">
        <v>11</v>
      </c>
      <c r="CA3" s="1225"/>
      <c r="CB3" s="1225"/>
      <c r="CC3" s="1225"/>
      <c r="CD3" s="1225"/>
      <c r="CE3" s="1225"/>
      <c r="CF3" s="1225"/>
      <c r="CG3" s="1225"/>
      <c r="CH3" s="1225"/>
      <c r="CI3" s="1225"/>
      <c r="CJ3" s="1225"/>
      <c r="CK3" s="1226"/>
      <c r="CM3" s="1241" t="s">
        <v>12</v>
      </c>
      <c r="CN3" s="1242"/>
      <c r="CO3" s="1242"/>
      <c r="CP3" s="1242"/>
      <c r="CQ3" s="1242"/>
      <c r="CR3" s="1370"/>
      <c r="CS3" s="263"/>
      <c r="CT3" s="392"/>
      <c r="CU3" s="392"/>
      <c r="CV3" s="392"/>
      <c r="CW3" s="392"/>
      <c r="CX3" s="392"/>
      <c r="CY3" s="392"/>
      <c r="CZ3" s="392"/>
      <c r="DA3" s="392"/>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row>
    <row r="4" spans="1:141" s="411" customFormat="1" ht="23.25" customHeight="1">
      <c r="I4" s="1381" t="s">
        <v>13</v>
      </c>
      <c r="J4" s="1381"/>
      <c r="K4" s="1381"/>
      <c r="L4" s="1381"/>
      <c r="M4" s="1381"/>
      <c r="N4" s="1381"/>
      <c r="O4" s="1381"/>
      <c r="P4" s="1381"/>
      <c r="Q4" s="1381"/>
      <c r="R4" s="1381"/>
      <c r="S4" s="417"/>
      <c r="T4" s="417"/>
      <c r="AX4" s="418"/>
      <c r="AY4" s="1413"/>
      <c r="AZ4" s="1413"/>
      <c r="BA4" s="1413"/>
      <c r="BB4" s="1413"/>
      <c r="BC4" s="1413"/>
      <c r="BD4" s="1413"/>
      <c r="BE4" s="1413"/>
      <c r="BF4" s="1413"/>
      <c r="BG4" s="1413"/>
      <c r="BH4" s="1413"/>
      <c r="BK4" s="1506" t="str">
        <f>⑫付票!BJ4&amp;""</f>
        <v/>
      </c>
      <c r="BL4" s="1384"/>
      <c r="BM4" s="1384"/>
      <c r="BN4" s="1385"/>
      <c r="BP4" s="1386" t="str">
        <f>⑫付票!BO4&amp;""</f>
        <v/>
      </c>
      <c r="BQ4" s="1387"/>
      <c r="BR4" s="1387"/>
      <c r="BS4" s="1388"/>
      <c r="BU4" s="1389" t="str">
        <f>⑫付票!BT4&amp;""</f>
        <v/>
      </c>
      <c r="BV4" s="1330"/>
      <c r="BW4" s="1330" t="str">
        <f>⑫付票!BV4&amp;""</f>
        <v/>
      </c>
      <c r="BX4" s="1331"/>
      <c r="BZ4" s="1332" t="str">
        <f>⑫付票!BY4&amp;""</f>
        <v/>
      </c>
      <c r="CA4" s="1228"/>
      <c r="CB4" s="1504" t="str">
        <f>⑫付票!CA4&amp;""</f>
        <v/>
      </c>
      <c r="CC4" s="1228"/>
      <c r="CD4" s="1504" t="str">
        <f>⑫付票!CC4&amp;""</f>
        <v/>
      </c>
      <c r="CE4" s="1228"/>
      <c r="CF4" s="1504" t="str">
        <f>⑫付票!CE4&amp;""</f>
        <v/>
      </c>
      <c r="CG4" s="1228"/>
      <c r="CH4" s="1504" t="str">
        <f>⑫付票!CG4&amp;""</f>
        <v/>
      </c>
      <c r="CI4" s="1228"/>
      <c r="CJ4" s="1504" t="str">
        <f>⑫付票!CI4&amp;""</f>
        <v/>
      </c>
      <c r="CK4" s="1247"/>
      <c r="CM4" s="1378" t="str">
        <f>⑫付票!CL4&amp;""</f>
        <v/>
      </c>
      <c r="CN4" s="1379"/>
      <c r="CO4" s="1379" t="str">
        <f>⑫付票!CN4&amp;""</f>
        <v/>
      </c>
      <c r="CP4" s="1379"/>
      <c r="CQ4" s="1379" t="str">
        <f>⑫付票!CP4&amp;""</f>
        <v/>
      </c>
      <c r="CR4" s="1380"/>
      <c r="CS4" s="264"/>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392"/>
      <c r="EB4" s="392"/>
      <c r="EC4" s="392"/>
      <c r="ED4" s="392"/>
      <c r="EE4" s="392"/>
      <c r="EF4" s="392"/>
      <c r="EG4" s="392"/>
      <c r="EH4" s="392"/>
      <c r="EI4" s="392"/>
      <c r="EJ4" s="392"/>
      <c r="EK4" s="392"/>
    </row>
    <row r="5" spans="1:141" s="411" customFormat="1" ht="23.25" customHeight="1">
      <c r="I5" s="1382"/>
      <c r="J5" s="1382"/>
      <c r="K5" s="1382"/>
      <c r="L5" s="1382"/>
      <c r="M5" s="1382"/>
      <c r="N5" s="1382"/>
      <c r="O5" s="1382"/>
      <c r="P5" s="1382"/>
      <c r="Q5" s="1382"/>
      <c r="R5" s="1382"/>
      <c r="S5" s="1371" t="s">
        <v>14</v>
      </c>
      <c r="T5" s="1371"/>
      <c r="X5" s="20" t="s">
        <v>15</v>
      </c>
      <c r="Y5" s="20"/>
      <c r="Z5" s="20"/>
      <c r="AA5" s="21"/>
      <c r="AB5" s="21"/>
      <c r="AC5" s="21"/>
      <c r="AD5" s="21"/>
      <c r="AE5" s="936">
        <v>20</v>
      </c>
      <c r="AF5" s="936"/>
      <c r="AG5" s="1505" t="str">
        <f>+⑫付票!AF5</f>
        <v/>
      </c>
      <c r="AH5" s="1505"/>
      <c r="AI5" s="21" t="s">
        <v>16</v>
      </c>
      <c r="AJ5" s="1505" t="str">
        <f>⑫付票!AI5&amp;""</f>
        <v/>
      </c>
      <c r="AK5" s="1505"/>
      <c r="AL5" s="21" t="s">
        <v>17</v>
      </c>
      <c r="AM5" s="1505" t="str">
        <f>⑫付票!AL5&amp;""</f>
        <v/>
      </c>
      <c r="AN5" s="1505"/>
      <c r="AO5" s="21" t="s">
        <v>18</v>
      </c>
      <c r="AP5" s="417"/>
      <c r="AQ5" s="417"/>
      <c r="AR5" s="417"/>
    </row>
    <row r="6" spans="1:141" s="411" customFormat="1" ht="23.25" customHeight="1">
      <c r="C6" s="21" t="s">
        <v>725</v>
      </c>
      <c r="D6" s="21" t="s">
        <v>726</v>
      </c>
      <c r="E6" s="21" t="s">
        <v>727</v>
      </c>
      <c r="F6" s="21" t="s">
        <v>728</v>
      </c>
      <c r="BW6" s="21" t="s">
        <v>729</v>
      </c>
      <c r="BX6" s="21" t="s">
        <v>730</v>
      </c>
      <c r="BY6" s="21" t="s">
        <v>731</v>
      </c>
      <c r="BZ6" s="21" t="s">
        <v>732</v>
      </c>
    </row>
    <row r="7" spans="1:141" s="411" customFormat="1" ht="11.25" customHeight="1">
      <c r="B7" s="1373" t="s">
        <v>23</v>
      </c>
      <c r="C7" s="1502" t="str">
        <f>⑫付票!B7&amp;""</f>
        <v/>
      </c>
      <c r="D7" s="1503"/>
      <c r="E7" s="1503" t="str">
        <f>⑫付票!D7&amp;""</f>
        <v/>
      </c>
      <c r="F7" s="1503"/>
      <c r="G7" s="1493" t="str">
        <f>⑫付票!F7&amp;""</f>
        <v/>
      </c>
      <c r="H7" s="1494"/>
      <c r="I7" s="1493" t="str">
        <f>⑫付票!H7&amp;""</f>
        <v/>
      </c>
      <c r="J7" s="1494"/>
      <c r="K7" s="1493" t="str">
        <f>⑫付票!J7&amp;""</f>
        <v/>
      </c>
      <c r="L7" s="1494"/>
      <c r="M7" s="1493" t="str">
        <f>⑫付票!L7&amp;""</f>
        <v/>
      </c>
      <c r="N7" s="1494"/>
      <c r="O7" s="1493" t="str">
        <f>⑫付票!N7&amp;""</f>
        <v/>
      </c>
      <c r="P7" s="1494"/>
      <c r="Q7" s="1493" t="str">
        <f>⑫付票!P7&amp;""</f>
        <v/>
      </c>
      <c r="R7" s="1494"/>
      <c r="S7" s="1493" t="str">
        <f>⑫付票!R7&amp;""</f>
        <v/>
      </c>
      <c r="T7" s="1494"/>
      <c r="U7" s="1493" t="str">
        <f>⑫付票!T7&amp;""</f>
        <v/>
      </c>
      <c r="V7" s="1494"/>
      <c r="W7" s="1493" t="str">
        <f>⑫付票!V7&amp;""</f>
        <v/>
      </c>
      <c r="X7" s="1494"/>
      <c r="Y7" s="1493" t="str">
        <f>⑫付票!X7&amp;""</f>
        <v/>
      </c>
      <c r="Z7" s="1494"/>
      <c r="AA7" s="1493" t="str">
        <f>⑫付票!Z7&amp;""</f>
        <v/>
      </c>
      <c r="AB7" s="1494"/>
      <c r="AC7" s="1493" t="str">
        <f>⑫付票!AB7&amp;""</f>
        <v/>
      </c>
      <c r="AD7" s="1494"/>
      <c r="AE7" s="1493" t="str">
        <f>⑫付票!AD7&amp;""</f>
        <v/>
      </c>
      <c r="AF7" s="1494"/>
      <c r="AG7" s="1493" t="str">
        <f>⑫付票!AF7&amp;""</f>
        <v/>
      </c>
      <c r="AH7" s="1494"/>
      <c r="AI7" s="1493" t="str">
        <f>⑫付票!AH7&amp;""</f>
        <v/>
      </c>
      <c r="AJ7" s="1494"/>
      <c r="AK7" s="1493" t="str">
        <f>⑫付票!AJ7&amp;""</f>
        <v/>
      </c>
      <c r="AL7" s="1494"/>
      <c r="AM7" s="1493" t="str">
        <f>⑫付票!AL7&amp;""</f>
        <v/>
      </c>
      <c r="AN7" s="1494"/>
      <c r="AO7" s="1493" t="str">
        <f>⑫付票!AN7&amp;""</f>
        <v/>
      </c>
      <c r="AP7" s="1494"/>
      <c r="AQ7" s="1493" t="str">
        <f>⑫付票!AP7&amp;""</f>
        <v/>
      </c>
      <c r="AR7" s="1494"/>
      <c r="AS7" s="1493" t="str">
        <f>⑫付票!AR7&amp;""</f>
        <v/>
      </c>
      <c r="AT7" s="1494"/>
      <c r="AU7" s="1493" t="str">
        <f>⑫付票!AT7&amp;""</f>
        <v/>
      </c>
      <c r="AV7" s="1494"/>
      <c r="AW7" s="1497" t="str">
        <f>⑫付票!AV7&amp;""</f>
        <v/>
      </c>
      <c r="AX7" s="1334"/>
      <c r="AY7" s="420"/>
      <c r="AZ7" s="421"/>
      <c r="BA7" s="1163" t="s">
        <v>24</v>
      </c>
      <c r="BB7" s="1164"/>
      <c r="BC7" s="1164"/>
      <c r="BD7" s="1165"/>
      <c r="BE7" s="1338" t="s">
        <v>25</v>
      </c>
      <c r="BF7" s="1339"/>
      <c r="BG7" s="1339"/>
      <c r="BH7" s="1339"/>
      <c r="BI7" s="1339"/>
      <c r="BJ7" s="1339"/>
      <c r="BK7" s="1339"/>
      <c r="BL7" s="1339"/>
      <c r="BM7" s="1339"/>
      <c r="BN7" s="1339"/>
      <c r="BO7" s="1339"/>
      <c r="BP7" s="1339"/>
      <c r="BQ7" s="1339"/>
      <c r="BR7" s="1339"/>
      <c r="BS7" s="1339"/>
      <c r="BT7" s="1339"/>
      <c r="BU7" s="1339"/>
      <c r="BV7" s="1340"/>
      <c r="BW7" s="1344" t="s">
        <v>26</v>
      </c>
      <c r="BX7" s="1345"/>
      <c r="BY7" s="1345"/>
      <c r="BZ7" s="1345"/>
      <c r="CA7" s="1345"/>
      <c r="CB7" s="1345"/>
      <c r="CC7" s="1345"/>
      <c r="CD7" s="1345"/>
      <c r="CE7" s="1345"/>
      <c r="CF7" s="1345"/>
      <c r="CG7" s="1345"/>
      <c r="CH7" s="1345"/>
      <c r="CI7" s="1345"/>
      <c r="CJ7" s="1345"/>
      <c r="CK7" s="1345"/>
      <c r="CL7" s="1345"/>
      <c r="CM7" s="1345"/>
      <c r="CN7" s="1345"/>
      <c r="CO7" s="1345"/>
      <c r="CP7" s="1345"/>
      <c r="CQ7" s="1345"/>
      <c r="CR7" s="1346"/>
    </row>
    <row r="8" spans="1:141" s="411" customFormat="1" ht="11.25" customHeight="1">
      <c r="B8" s="1374"/>
      <c r="C8" s="1502"/>
      <c r="D8" s="1503"/>
      <c r="E8" s="1503"/>
      <c r="F8" s="1503"/>
      <c r="G8" s="1495"/>
      <c r="H8" s="1496"/>
      <c r="I8" s="1495"/>
      <c r="J8" s="1496"/>
      <c r="K8" s="1495"/>
      <c r="L8" s="1496"/>
      <c r="M8" s="1495"/>
      <c r="N8" s="1496"/>
      <c r="O8" s="1495"/>
      <c r="P8" s="1496"/>
      <c r="Q8" s="1495"/>
      <c r="R8" s="1496"/>
      <c r="S8" s="1495"/>
      <c r="T8" s="1496"/>
      <c r="U8" s="1495"/>
      <c r="V8" s="1496"/>
      <c r="W8" s="1495"/>
      <c r="X8" s="1496"/>
      <c r="Y8" s="1495"/>
      <c r="Z8" s="1496"/>
      <c r="AA8" s="1495"/>
      <c r="AB8" s="1496"/>
      <c r="AC8" s="1495"/>
      <c r="AD8" s="1496"/>
      <c r="AE8" s="1495"/>
      <c r="AF8" s="1496"/>
      <c r="AG8" s="1495"/>
      <c r="AH8" s="1496"/>
      <c r="AI8" s="1495"/>
      <c r="AJ8" s="1496"/>
      <c r="AK8" s="1495"/>
      <c r="AL8" s="1496"/>
      <c r="AM8" s="1495"/>
      <c r="AN8" s="1496"/>
      <c r="AO8" s="1495"/>
      <c r="AP8" s="1496"/>
      <c r="AQ8" s="1495"/>
      <c r="AR8" s="1496"/>
      <c r="AS8" s="1495"/>
      <c r="AT8" s="1496"/>
      <c r="AU8" s="1495"/>
      <c r="AV8" s="1496"/>
      <c r="AW8" s="1498"/>
      <c r="AX8" s="1336"/>
      <c r="AY8" s="420"/>
      <c r="AZ8" s="421"/>
      <c r="BA8" s="1337"/>
      <c r="BB8" s="1121"/>
      <c r="BC8" s="1121"/>
      <c r="BD8" s="1122"/>
      <c r="BE8" s="1341"/>
      <c r="BF8" s="1342"/>
      <c r="BG8" s="1342"/>
      <c r="BH8" s="1342"/>
      <c r="BI8" s="1342"/>
      <c r="BJ8" s="1342"/>
      <c r="BK8" s="1342"/>
      <c r="BL8" s="1342"/>
      <c r="BM8" s="1342"/>
      <c r="BN8" s="1342"/>
      <c r="BO8" s="1342"/>
      <c r="BP8" s="1342"/>
      <c r="BQ8" s="1342"/>
      <c r="BR8" s="1342"/>
      <c r="BS8" s="1342"/>
      <c r="BT8" s="1342"/>
      <c r="BU8" s="1342"/>
      <c r="BV8" s="1343"/>
      <c r="BW8" s="1347" t="str">
        <f>⑫付票!BV8&amp;""</f>
        <v/>
      </c>
      <c r="BX8" s="1348"/>
      <c r="BY8" s="1348"/>
      <c r="BZ8" s="1348"/>
      <c r="CA8" s="1348"/>
      <c r="CB8" s="1348"/>
      <c r="CC8" s="1348"/>
      <c r="CD8" s="1348"/>
      <c r="CE8" s="1348"/>
      <c r="CF8" s="1348"/>
      <c r="CG8" s="1348"/>
      <c r="CH8" s="1348"/>
      <c r="CI8" s="1348"/>
      <c r="CJ8" s="1348"/>
      <c r="CK8" s="1348"/>
      <c r="CL8" s="1348"/>
      <c r="CM8" s="1348"/>
      <c r="CN8" s="1348"/>
      <c r="CO8" s="1348"/>
      <c r="CP8" s="1348"/>
      <c r="CQ8" s="1348"/>
      <c r="CR8" s="1349"/>
    </row>
    <row r="9" spans="1:141" s="411" customFormat="1" ht="23.25" customHeight="1">
      <c r="B9" s="1375"/>
      <c r="C9" s="1487" t="str">
        <f>⑫付票!B9&amp;""</f>
        <v/>
      </c>
      <c r="D9" s="1488"/>
      <c r="E9" s="1489" t="str">
        <f>⑫付票!D9&amp;""</f>
        <v/>
      </c>
      <c r="F9" s="1490"/>
      <c r="G9" s="1489" t="str">
        <f>⑫付票!F9&amp;""</f>
        <v/>
      </c>
      <c r="H9" s="1490"/>
      <c r="I9" s="1489" t="str">
        <f>⑫付票!H9&amp;""</f>
        <v/>
      </c>
      <c r="J9" s="1490"/>
      <c r="K9" s="1489" t="str">
        <f>⑫付票!J9&amp;""</f>
        <v/>
      </c>
      <c r="L9" s="1490"/>
      <c r="M9" s="1489" t="str">
        <f>⑫付票!L9&amp;""</f>
        <v/>
      </c>
      <c r="N9" s="1490"/>
      <c r="O9" s="1489" t="str">
        <f>⑫付票!N9&amp;""</f>
        <v/>
      </c>
      <c r="P9" s="1490"/>
      <c r="Q9" s="1489" t="str">
        <f>⑫付票!P9&amp;""</f>
        <v/>
      </c>
      <c r="R9" s="1490"/>
      <c r="S9" s="1489" t="str">
        <f>⑫付票!R9&amp;""</f>
        <v/>
      </c>
      <c r="T9" s="1490"/>
      <c r="U9" s="1489" t="str">
        <f>⑫付票!T9&amp;""</f>
        <v/>
      </c>
      <c r="V9" s="1490"/>
      <c r="W9" s="1489" t="str">
        <f>⑫付票!V9&amp;""</f>
        <v/>
      </c>
      <c r="X9" s="1490"/>
      <c r="Y9" s="1489" t="str">
        <f>⑫付票!X9&amp;""</f>
        <v/>
      </c>
      <c r="Z9" s="1490"/>
      <c r="AA9" s="1489" t="str">
        <f>⑫付票!Z9&amp;""</f>
        <v/>
      </c>
      <c r="AB9" s="1490"/>
      <c r="AC9" s="1489" t="str">
        <f>⑫付票!AB9&amp;""</f>
        <v/>
      </c>
      <c r="AD9" s="1490"/>
      <c r="AE9" s="1489" t="str">
        <f>⑫付票!AD9&amp;""</f>
        <v/>
      </c>
      <c r="AF9" s="1490"/>
      <c r="AG9" s="1489" t="str">
        <f>⑫付票!AF9&amp;""</f>
        <v/>
      </c>
      <c r="AH9" s="1490"/>
      <c r="AI9" s="1489" t="str">
        <f>⑫付票!AH9&amp;""</f>
        <v/>
      </c>
      <c r="AJ9" s="1490"/>
      <c r="AK9" s="1489" t="str">
        <f>⑫付票!AJ9&amp;""</f>
        <v/>
      </c>
      <c r="AL9" s="1490"/>
      <c r="AM9" s="1489" t="str">
        <f>⑫付票!AL9&amp;""</f>
        <v/>
      </c>
      <c r="AN9" s="1490"/>
      <c r="AO9" s="1489" t="str">
        <f>⑫付票!AN9&amp;""</f>
        <v/>
      </c>
      <c r="AP9" s="1490"/>
      <c r="AQ9" s="1489" t="str">
        <f>⑫付票!AP9&amp;""</f>
        <v/>
      </c>
      <c r="AR9" s="1490"/>
      <c r="AS9" s="1489" t="str">
        <f>⑫付票!AR9&amp;""</f>
        <v/>
      </c>
      <c r="AT9" s="1490"/>
      <c r="AU9" s="1489" t="str">
        <f>⑫付票!AT9&amp;""</f>
        <v/>
      </c>
      <c r="AV9" s="1490"/>
      <c r="AW9" s="1500" t="str">
        <f>⑫付票!AV9&amp;""</f>
        <v/>
      </c>
      <c r="AX9" s="1501"/>
      <c r="AY9" s="422"/>
      <c r="AZ9" s="417"/>
      <c r="BA9" s="1166"/>
      <c r="BB9" s="1167"/>
      <c r="BC9" s="1167"/>
      <c r="BD9" s="1168"/>
      <c r="BE9" s="1323" t="str">
        <f>⑫付票!BD9&amp;""</f>
        <v/>
      </c>
      <c r="BF9" s="1324"/>
      <c r="BG9" s="1298" t="str">
        <f>⑫付票!BF9&amp;""</f>
        <v/>
      </c>
      <c r="BH9" s="1299"/>
      <c r="BI9" s="1298" t="str">
        <f>⑫付票!BH9&amp;""</f>
        <v/>
      </c>
      <c r="BJ9" s="1299"/>
      <c r="BK9" s="1298" t="str">
        <f>⑫付票!BJ9&amp;""</f>
        <v/>
      </c>
      <c r="BL9" s="1299"/>
      <c r="BM9" s="1298" t="str">
        <f>⑫付票!BL9&amp;""</f>
        <v/>
      </c>
      <c r="BN9" s="1299"/>
      <c r="BO9" s="1298" t="str">
        <f>⑫付票!BN9&amp;""</f>
        <v/>
      </c>
      <c r="BP9" s="1299"/>
      <c r="BQ9" s="1298" t="str">
        <f>⑫付票!BP9&amp;""</f>
        <v/>
      </c>
      <c r="BR9" s="1299"/>
      <c r="BS9" s="1298" t="str">
        <f>⑫付票!BR9&amp;""</f>
        <v/>
      </c>
      <c r="BT9" s="1299"/>
      <c r="BU9" s="1298" t="str">
        <f>⑫付票!BT9&amp;""</f>
        <v/>
      </c>
      <c r="BV9" s="1300"/>
      <c r="BW9" s="1499" t="str">
        <f>⑫付票!BV9&amp;""</f>
        <v>　</v>
      </c>
      <c r="BX9" s="1299"/>
      <c r="BY9" s="1298" t="str">
        <f>⑫付票!BX9&amp;""</f>
        <v/>
      </c>
      <c r="BZ9" s="1299"/>
      <c r="CA9" s="1298" t="str">
        <f>⑫付票!BZ9&amp;""</f>
        <v/>
      </c>
      <c r="CB9" s="1299"/>
      <c r="CC9" s="1298" t="str">
        <f>⑫付票!CB9&amp;""</f>
        <v/>
      </c>
      <c r="CD9" s="1299"/>
      <c r="CE9" s="1298" t="str">
        <f>⑫付票!CD9&amp;""</f>
        <v/>
      </c>
      <c r="CF9" s="1299"/>
      <c r="CG9" s="1298" t="str">
        <f>⑫付票!CF9&amp;""</f>
        <v/>
      </c>
      <c r="CH9" s="1299"/>
      <c r="CI9" s="1298" t="str">
        <f>⑫付票!CH9&amp;""</f>
        <v/>
      </c>
      <c r="CJ9" s="1299"/>
      <c r="CK9" s="1298" t="str">
        <f>⑫付票!CJ9&amp;""</f>
        <v/>
      </c>
      <c r="CL9" s="1299"/>
      <c r="CM9" s="1298" t="str">
        <f>⑫付票!CL9&amp;""</f>
        <v/>
      </c>
      <c r="CN9" s="1299"/>
      <c r="CO9" s="1298" t="str">
        <f>⑫付票!CN9&amp;""</f>
        <v/>
      </c>
      <c r="CP9" s="1299"/>
      <c r="CQ9" s="1298" t="str">
        <f>⑫付票!CP9&amp;""</f>
        <v/>
      </c>
      <c r="CR9" s="1300"/>
    </row>
    <row r="10" spans="1:141" s="411" customFormat="1" ht="23.25" customHeight="1">
      <c r="A10" s="265"/>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5"/>
      <c r="AW10" s="545"/>
      <c r="AX10" s="422"/>
      <c r="AY10" s="417"/>
      <c r="AZ10" s="391"/>
      <c r="BA10" s="391"/>
      <c r="BB10" s="391"/>
      <c r="BC10" s="391"/>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row>
    <row r="11" spans="1:141" ht="23.25" customHeight="1">
      <c r="C11" s="662" t="s">
        <v>2518</v>
      </c>
      <c r="D11" s="660"/>
      <c r="E11" s="637"/>
      <c r="F11" s="637"/>
      <c r="G11" s="637"/>
      <c r="H11" s="637"/>
      <c r="I11" s="637"/>
      <c r="J11" s="637"/>
      <c r="K11" s="343"/>
      <c r="L11" s="633"/>
      <c r="M11" s="633"/>
      <c r="N11" s="634"/>
      <c r="O11" s="634"/>
      <c r="P11" s="634"/>
      <c r="Q11" s="634"/>
      <c r="R11" s="634"/>
      <c r="S11" s="634"/>
      <c r="T11" s="634"/>
      <c r="U11" s="634"/>
      <c r="V11" s="563"/>
      <c r="W11" s="563"/>
      <c r="X11" s="563"/>
      <c r="Y11" s="563"/>
      <c r="Z11" s="563"/>
      <c r="AA11" s="563"/>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CO11" s="402"/>
      <c r="CP11" s="402"/>
      <c r="CQ11" s="402"/>
      <c r="CR11" s="402"/>
      <c r="CT11" s="392"/>
      <c r="CU11" s="392"/>
      <c r="CV11" s="392"/>
      <c r="CW11" s="392"/>
      <c r="CX11" s="392"/>
      <c r="CY11" s="392"/>
      <c r="CZ11" s="392"/>
      <c r="DA11" s="392"/>
      <c r="DB11" s="392"/>
      <c r="DC11" s="392"/>
      <c r="DD11" s="392"/>
      <c r="DE11" s="392"/>
      <c r="DF11" s="392"/>
      <c r="DG11" s="392"/>
      <c r="DH11" s="392"/>
      <c r="DI11" s="392"/>
      <c r="DJ11" s="392"/>
      <c r="DK11" s="392"/>
      <c r="DL11" s="392"/>
      <c r="DM11" s="392"/>
      <c r="DN11" s="392"/>
      <c r="DO11" s="392"/>
      <c r="DP11" s="392"/>
      <c r="DQ11" s="392"/>
      <c r="DR11" s="392"/>
      <c r="DS11" s="392"/>
      <c r="DT11" s="392"/>
      <c r="DU11" s="392"/>
      <c r="DV11" s="392"/>
      <c r="DW11" s="392"/>
      <c r="DX11" s="392"/>
      <c r="DY11" s="392"/>
      <c r="DZ11" s="392"/>
      <c r="EA11" s="392"/>
      <c r="EB11" s="392"/>
      <c r="EC11" s="392"/>
      <c r="ED11" s="392"/>
      <c r="EE11" s="392"/>
      <c r="EF11" s="392"/>
      <c r="EG11" s="392"/>
      <c r="EH11" s="392"/>
      <c r="EI11" s="392"/>
      <c r="EJ11" s="392"/>
      <c r="EK11" s="402"/>
    </row>
    <row r="12" spans="1:141" ht="23.25" customHeight="1">
      <c r="A12" s="531"/>
      <c r="B12" s="531"/>
      <c r="C12" s="662" t="s">
        <v>2520</v>
      </c>
      <c r="D12" s="660"/>
      <c r="E12" s="637"/>
      <c r="F12" s="637"/>
      <c r="G12" s="637"/>
      <c r="H12" s="637"/>
      <c r="I12" s="637"/>
      <c r="J12" s="637"/>
      <c r="K12" s="343"/>
      <c r="L12" s="633"/>
      <c r="M12" s="633"/>
      <c r="N12" s="633"/>
      <c r="O12" s="633"/>
      <c r="P12" s="633"/>
      <c r="Q12" s="633"/>
      <c r="R12" s="633"/>
      <c r="S12" s="633"/>
      <c r="T12" s="633"/>
      <c r="U12" s="633"/>
      <c r="V12" s="563"/>
      <c r="W12" s="563"/>
      <c r="X12" s="563"/>
      <c r="Y12" s="563"/>
      <c r="Z12" s="563"/>
      <c r="AA12" s="563"/>
      <c r="AJ12" s="531"/>
      <c r="AK12" s="531"/>
      <c r="AL12" s="531"/>
      <c r="AM12" s="531"/>
      <c r="AN12" s="531"/>
      <c r="AO12" s="531"/>
      <c r="AP12" s="531"/>
      <c r="AQ12" s="531"/>
      <c r="AR12" s="531"/>
      <c r="AS12" s="531"/>
      <c r="AT12" s="531"/>
      <c r="AU12" s="531"/>
      <c r="AV12" s="531"/>
      <c r="AW12" s="531"/>
      <c r="AX12" s="531"/>
      <c r="BA12" s="402"/>
      <c r="BB12" s="402"/>
      <c r="BC12" s="402"/>
      <c r="BD12" s="402"/>
      <c r="BE12" s="402"/>
      <c r="BF12" s="402"/>
      <c r="BG12" s="402"/>
      <c r="BH12" s="402"/>
      <c r="BI12" s="402"/>
      <c r="BJ12" s="402"/>
      <c r="BK12" s="402"/>
      <c r="BL12" s="402"/>
      <c r="BM12" s="402"/>
      <c r="BN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T12" s="402"/>
      <c r="CU12" s="402"/>
      <c r="CV12" s="402"/>
      <c r="CW12" s="402"/>
      <c r="CX12" s="402"/>
      <c r="CY12" s="402"/>
      <c r="CZ12" s="402"/>
      <c r="DA12" s="402"/>
      <c r="DB12" s="402"/>
      <c r="DC12" s="402"/>
      <c r="DD12" s="402"/>
      <c r="DE12" s="402"/>
      <c r="DF12" s="402"/>
      <c r="DG12" s="402"/>
      <c r="DH12" s="402"/>
      <c r="DI12" s="402"/>
      <c r="DK12" s="402"/>
      <c r="DL12" s="402"/>
      <c r="DM12" s="402"/>
      <c r="DN12" s="402"/>
      <c r="DO12" s="402"/>
      <c r="DP12" s="402"/>
      <c r="DQ12" s="402"/>
      <c r="DR12" s="402"/>
      <c r="DS12" s="402"/>
      <c r="DT12" s="402"/>
      <c r="DU12" s="402"/>
      <c r="DV12" s="402"/>
      <c r="DW12" s="402"/>
      <c r="DY12" s="402"/>
      <c r="DZ12" s="402"/>
      <c r="EA12" s="402"/>
      <c r="EB12" s="402"/>
      <c r="EC12" s="402"/>
      <c r="ED12" s="402"/>
      <c r="EE12" s="402"/>
      <c r="EF12" s="402"/>
      <c r="EG12" s="402"/>
      <c r="EH12" s="402"/>
      <c r="EI12" s="402"/>
      <c r="EJ12" s="402"/>
      <c r="EK12" s="402"/>
    </row>
    <row r="13" spans="1:141" ht="23.25" customHeight="1">
      <c r="C13" s="663" t="s">
        <v>2546</v>
      </c>
      <c r="D13" s="661"/>
      <c r="E13" s="635"/>
      <c r="F13" s="635"/>
      <c r="G13" s="635"/>
      <c r="H13" s="635"/>
      <c r="I13" s="635"/>
      <c r="J13" s="635"/>
      <c r="K13" s="343"/>
      <c r="L13" s="633"/>
      <c r="M13" s="633"/>
      <c r="N13" s="633"/>
      <c r="O13" s="633"/>
      <c r="P13" s="633"/>
      <c r="Q13" s="633"/>
      <c r="R13" s="633"/>
      <c r="S13" s="633"/>
      <c r="T13" s="633"/>
      <c r="U13" s="633"/>
      <c r="V13" s="563"/>
      <c r="W13" s="563"/>
      <c r="X13" s="563"/>
      <c r="Y13" s="563"/>
      <c r="Z13" s="563"/>
      <c r="AA13" s="563"/>
      <c r="CP13" s="402"/>
      <c r="CQ13" s="402"/>
      <c r="CR13" s="402"/>
      <c r="DF13" s="402"/>
      <c r="DG13" s="402"/>
      <c r="DH13" s="402"/>
      <c r="DI13" s="402"/>
      <c r="DU13" s="402"/>
      <c r="DV13" s="402"/>
      <c r="DW13" s="402"/>
      <c r="EI13" s="402"/>
      <c r="EJ13" s="402"/>
      <c r="EK13" s="402"/>
    </row>
    <row r="14" spans="1:141" s="548" customFormat="1" ht="23.25" customHeight="1" thickBot="1">
      <c r="A14" s="547" t="s">
        <v>733</v>
      </c>
      <c r="B14" s="411"/>
      <c r="I14" s="549"/>
      <c r="J14" s="549"/>
      <c r="K14" s="549"/>
      <c r="L14" s="549"/>
      <c r="M14" s="549"/>
      <c r="N14" s="549"/>
      <c r="O14" s="549"/>
      <c r="P14" s="549"/>
      <c r="Q14" s="549"/>
      <c r="R14" s="549"/>
      <c r="S14" s="550"/>
      <c r="T14" s="550"/>
      <c r="X14" s="550"/>
      <c r="Y14" s="550"/>
      <c r="Z14" s="550"/>
      <c r="AA14" s="550"/>
      <c r="AB14" s="550"/>
      <c r="AC14" s="550"/>
      <c r="AD14" s="550"/>
      <c r="AE14" s="550"/>
      <c r="AF14" s="550"/>
      <c r="AG14" s="551"/>
      <c r="AH14" s="551"/>
      <c r="AI14" s="550"/>
      <c r="AJ14" s="551"/>
      <c r="AK14" s="551"/>
      <c r="AL14" s="550"/>
      <c r="AM14" s="551"/>
      <c r="AN14" s="551"/>
      <c r="AO14" s="550"/>
      <c r="AP14" s="550"/>
      <c r="AQ14" s="550"/>
      <c r="AR14" s="550"/>
      <c r="CW14" s="550"/>
      <c r="CX14" s="550"/>
      <c r="CY14" s="550"/>
      <c r="CZ14" s="550"/>
      <c r="DA14" s="550"/>
      <c r="DB14" s="550"/>
    </row>
    <row r="15" spans="1:141" s="548" customFormat="1" ht="23.25" customHeight="1">
      <c r="B15" s="1455"/>
      <c r="C15" s="1507" t="s">
        <v>2522</v>
      </c>
      <c r="D15" s="1508"/>
      <c r="E15" s="1508"/>
      <c r="F15" s="1508"/>
      <c r="G15" s="1508"/>
      <c r="H15" s="1508"/>
      <c r="I15" s="1508"/>
      <c r="J15" s="1508"/>
      <c r="K15" s="1508"/>
      <c r="L15" s="1508"/>
      <c r="M15" s="1508"/>
      <c r="N15" s="1508"/>
      <c r="O15" s="1508"/>
      <c r="P15" s="1508"/>
      <c r="Q15" s="1508"/>
      <c r="R15" s="1508"/>
      <c r="S15" s="1508"/>
      <c r="T15" s="1508"/>
      <c r="U15" s="1508"/>
      <c r="V15" s="1509"/>
      <c r="W15" s="1457" t="s">
        <v>734</v>
      </c>
      <c r="X15" s="1457"/>
      <c r="Y15" s="1457"/>
      <c r="Z15" s="1457"/>
      <c r="AA15" s="1457"/>
      <c r="AB15" s="1457"/>
      <c r="AC15" s="1457"/>
      <c r="AD15" s="1457"/>
      <c r="AE15" s="1457"/>
      <c r="AF15" s="1457"/>
      <c r="AG15" s="1457"/>
      <c r="AH15" s="1457"/>
      <c r="AI15" s="1457"/>
      <c r="AJ15" s="1457"/>
      <c r="AK15" s="1457"/>
      <c r="AL15" s="1457"/>
      <c r="AM15" s="1457"/>
      <c r="AN15" s="1457"/>
      <c r="AO15" s="1457"/>
      <c r="AP15" s="1457"/>
      <c r="AQ15" s="1457"/>
      <c r="AR15" s="1457"/>
      <c r="AS15" s="1457"/>
      <c r="AT15" s="1457"/>
      <c r="AU15" s="1457"/>
      <c r="AV15" s="1457"/>
      <c r="AW15" s="1457"/>
      <c r="AX15" s="1457"/>
      <c r="AY15" s="1457"/>
      <c r="AZ15" s="1457"/>
      <c r="BA15" s="1457"/>
      <c r="BB15" s="1457"/>
      <c r="BC15" s="1457"/>
      <c r="BD15" s="1457"/>
      <c r="BE15" s="1457"/>
      <c r="BF15" s="1457"/>
      <c r="BG15" s="1459" t="s">
        <v>30</v>
      </c>
      <c r="BH15" s="1459"/>
      <c r="BI15" s="1459"/>
      <c r="BJ15" s="1459"/>
      <c r="BK15" s="1459"/>
      <c r="BL15" s="1459"/>
      <c r="BM15" s="1459"/>
      <c r="BN15" s="1459"/>
      <c r="BO15" s="1459" t="s">
        <v>735</v>
      </c>
      <c r="BP15" s="1459"/>
      <c r="BQ15" s="1459"/>
      <c r="BR15" s="1459"/>
      <c r="BS15" s="1459"/>
      <c r="BT15" s="1459"/>
      <c r="BU15" s="1459"/>
      <c r="BV15" s="1459"/>
      <c r="BW15" s="1459"/>
      <c r="BX15" s="1459"/>
      <c r="BY15" s="1459"/>
      <c r="BZ15" s="1459"/>
      <c r="CA15" s="1459"/>
      <c r="CB15" s="1459"/>
      <c r="CC15" s="1459"/>
      <c r="CD15" s="1473"/>
    </row>
    <row r="16" spans="1:141" s="548" customFormat="1" ht="23.25" customHeight="1" thickBot="1">
      <c r="B16" s="1456"/>
      <c r="C16" s="1510"/>
      <c r="D16" s="1511"/>
      <c r="E16" s="1511"/>
      <c r="F16" s="1511"/>
      <c r="G16" s="1511"/>
      <c r="H16" s="1511"/>
      <c r="I16" s="1511"/>
      <c r="J16" s="1511"/>
      <c r="K16" s="1511"/>
      <c r="L16" s="1511"/>
      <c r="M16" s="1511"/>
      <c r="N16" s="1511"/>
      <c r="O16" s="1511"/>
      <c r="P16" s="1511"/>
      <c r="Q16" s="1511"/>
      <c r="R16" s="1511"/>
      <c r="S16" s="1511"/>
      <c r="T16" s="1511"/>
      <c r="U16" s="1511"/>
      <c r="V16" s="1512"/>
      <c r="W16" s="1458"/>
      <c r="X16" s="1458"/>
      <c r="Y16" s="1458"/>
      <c r="Z16" s="1458"/>
      <c r="AA16" s="1458"/>
      <c r="AB16" s="1458"/>
      <c r="AC16" s="1458"/>
      <c r="AD16" s="1458"/>
      <c r="AE16" s="1458"/>
      <c r="AF16" s="1458"/>
      <c r="AG16" s="1458"/>
      <c r="AH16" s="1458"/>
      <c r="AI16" s="1458"/>
      <c r="AJ16" s="1458"/>
      <c r="AK16" s="1458"/>
      <c r="AL16" s="1458"/>
      <c r="AM16" s="1458"/>
      <c r="AN16" s="1458"/>
      <c r="AO16" s="1458"/>
      <c r="AP16" s="1458"/>
      <c r="AQ16" s="1458"/>
      <c r="AR16" s="1458"/>
      <c r="AS16" s="1458"/>
      <c r="AT16" s="1458"/>
      <c r="AU16" s="1458"/>
      <c r="AV16" s="1458"/>
      <c r="AW16" s="1458"/>
      <c r="AX16" s="1458"/>
      <c r="AY16" s="1458"/>
      <c r="AZ16" s="1458"/>
      <c r="BA16" s="1458"/>
      <c r="BB16" s="1458"/>
      <c r="BC16" s="1458"/>
      <c r="BD16" s="1458"/>
      <c r="BE16" s="1458"/>
      <c r="BF16" s="1458"/>
      <c r="BG16" s="1452" t="s">
        <v>736</v>
      </c>
      <c r="BH16" s="1452"/>
      <c r="BI16" s="1452"/>
      <c r="BJ16" s="1452"/>
      <c r="BK16" s="1452"/>
      <c r="BL16" s="1452"/>
      <c r="BM16" s="1452"/>
      <c r="BN16" s="1452"/>
      <c r="BO16" s="1452"/>
      <c r="BP16" s="1452"/>
      <c r="BQ16" s="1452"/>
      <c r="BR16" s="1452"/>
      <c r="BS16" s="1452"/>
      <c r="BT16" s="1452"/>
      <c r="BU16" s="1452"/>
      <c r="BV16" s="1452"/>
      <c r="BW16" s="1452"/>
      <c r="BX16" s="1452"/>
      <c r="BY16" s="1452"/>
      <c r="BZ16" s="1452"/>
      <c r="CA16" s="1452"/>
      <c r="CB16" s="1452"/>
      <c r="CC16" s="1452"/>
      <c r="CD16" s="1476"/>
    </row>
    <row r="17" spans="1:89" s="548" customFormat="1" ht="23.25" customHeight="1">
      <c r="B17" s="1424">
        <v>1</v>
      </c>
      <c r="C17" s="1426" t="str">
        <f>+IF(入力シート!$F187="","",入力シート!F187)</f>
        <v/>
      </c>
      <c r="D17" s="1427"/>
      <c r="E17" s="1430" t="s">
        <v>2523</v>
      </c>
      <c r="F17" s="1432" t="str">
        <f>+IF(入力シート!$H187="","",MID(TEXT(入力シート!$H187,"0#"),入力シート!$BJ$9,1))</f>
        <v/>
      </c>
      <c r="G17" s="1427"/>
      <c r="H17" s="1432" t="str">
        <f>+IF(入力シート!$H187="","",MID(TEXT(入力シート!$H187,"0#"),入力シート!$BL$9,1))</f>
        <v/>
      </c>
      <c r="I17" s="1427"/>
      <c r="J17" s="1430" t="s">
        <v>2523</v>
      </c>
      <c r="K17" s="1434" t="str">
        <f>+IF(入力シート!$J187="","",MID(TEXT(入力シート!$J187,"00000#"),入力シート!$BJ$9,1))</f>
        <v/>
      </c>
      <c r="L17" s="1435"/>
      <c r="M17" s="1434" t="str">
        <f>+IF(入力シート!$J187="","",MID(TEXT(入力シート!$J187,"00000#"),入力シート!$BL$9,1))</f>
        <v/>
      </c>
      <c r="N17" s="1435"/>
      <c r="O17" s="1434" t="str">
        <f>+IF(入力シート!$J187="","",MID(TEXT(入力シート!$J187,"00000#"),入力シート!$BN$9,1))</f>
        <v/>
      </c>
      <c r="P17" s="1435"/>
      <c r="Q17" s="1434" t="str">
        <f>+IF(入力シート!$J187="","",MID(TEXT(入力シート!$J187,"00000#"),入力シート!$BP$9,1))</f>
        <v/>
      </c>
      <c r="R17" s="1435"/>
      <c r="S17" s="1434" t="str">
        <f>+IF(入力シート!$J187="","",MID(TEXT(入力シート!$J187,"00000#"),入力シート!$BR$9,1))</f>
        <v/>
      </c>
      <c r="T17" s="1435"/>
      <c r="U17" s="1434" t="str">
        <f>+IF(入力シート!$J187="","",MID(TEXT(入力シート!$J187,"00000#"),入力シート!$BT$9,1))</f>
        <v/>
      </c>
      <c r="V17" s="1435"/>
      <c r="W17" s="1447" t="str">
        <f>+IF(入力シート!$L187="","",MID(入力シート!$L187,入力シート!BI$181,1))</f>
        <v/>
      </c>
      <c r="X17" s="1416"/>
      <c r="Y17" s="1484" t="str">
        <f>+IF(入力シート!$L187="","",MID(入力シート!$L187,入力シート!BK$181,1))</f>
        <v/>
      </c>
      <c r="Z17" s="1485"/>
      <c r="AA17" s="1484" t="str">
        <f>+IF(入力シート!$L187="","",MID(入力シート!$L187,入力シート!BM$181,1))</f>
        <v/>
      </c>
      <c r="AB17" s="1485"/>
      <c r="AC17" s="1484" t="str">
        <f>+IF(入力シート!$L187="","",MID(入力シート!$L187,入力シート!BO$181,1))</f>
        <v/>
      </c>
      <c r="AD17" s="1485"/>
      <c r="AE17" s="1484" t="str">
        <f>+IF(入力シート!$L187="","",MID(入力シート!$L187,入力シート!BQ$181,1))</f>
        <v/>
      </c>
      <c r="AF17" s="1485"/>
      <c r="AG17" s="1484" t="str">
        <f>+IF(入力シート!$L187="","",MID(入力シート!$L187,入力シート!BS$181,1))</f>
        <v/>
      </c>
      <c r="AH17" s="1485"/>
      <c r="AI17" s="1484" t="str">
        <f>+IF(入力シート!$L187="","",MID(入力シート!$L187,入力シート!BU$181,1))</f>
        <v/>
      </c>
      <c r="AJ17" s="1485"/>
      <c r="AK17" s="1484" t="str">
        <f>+IF(入力シート!$L187="","",MID(入力シート!$L187,入力シート!BW$181,1))</f>
        <v/>
      </c>
      <c r="AL17" s="1485"/>
      <c r="AM17" s="1484" t="str">
        <f>+IF(入力シート!$L187="","",MID(入力シート!$L187,入力シート!BY$181,1))</f>
        <v/>
      </c>
      <c r="AN17" s="1485"/>
      <c r="AO17" s="1484" t="str">
        <f>+IF(入力シート!$L187="","",MID(入力シート!$L187,入力シート!CA$181,1))</f>
        <v/>
      </c>
      <c r="AP17" s="1485"/>
      <c r="AQ17" s="1484" t="str">
        <f>+IF(入力シート!$L187="","",MID(入力シート!$L187,入力シート!CC$181,1))</f>
        <v/>
      </c>
      <c r="AR17" s="1485"/>
      <c r="AS17" s="1484" t="str">
        <f>+IF(入力シート!$L187="","",MID(入力シート!$L187,入力シート!CE$181,1))</f>
        <v/>
      </c>
      <c r="AT17" s="1485"/>
      <c r="AU17" s="1484" t="str">
        <f>+IF(入力シート!$L187="","",MID(入力シート!$L187,入力シート!CG$181,1))</f>
        <v/>
      </c>
      <c r="AV17" s="1485"/>
      <c r="AW17" s="1484" t="str">
        <f>+IF(入力シート!$L187="","",MID(入力シート!$L187,入力シート!CI$181,1))</f>
        <v/>
      </c>
      <c r="AX17" s="1485"/>
      <c r="AY17" s="1484" t="str">
        <f>+IF(入力シート!$L187="","",MID(入力シート!$L187,入力シート!CK$181,1))</f>
        <v/>
      </c>
      <c r="AZ17" s="1485"/>
      <c r="BA17" s="1484" t="str">
        <f>+IF(入力シート!$L187="","",MID(入力シート!$L187,入力シート!CM$181,1))</f>
        <v/>
      </c>
      <c r="BB17" s="1485"/>
      <c r="BC17" s="1484" t="str">
        <f>+IF(入力シート!$L187="","",MID(入力シート!$L187,入力シート!CO$181,1))</f>
        <v/>
      </c>
      <c r="BD17" s="1485"/>
      <c r="BE17" s="1438" t="str">
        <f>+IF(入力シート!$L187="","",MID(入力シート!$L187,入力シート!CQ$181,1))</f>
        <v/>
      </c>
      <c r="BF17" s="1492"/>
      <c r="BG17" s="655" t="str">
        <f>+IF(入力シート!$Z187="","",MID(TEXT(入力シート!$Z187,"00#"),入力シート!BI$183,1))</f>
        <v/>
      </c>
      <c r="BH17" s="656" t="str">
        <f>+IF(入力シート!$Z187="","",MID(TEXT(入力シート!$Z187,"00#"),入力シート!BJ$183,1))</f>
        <v/>
      </c>
      <c r="BI17" s="552" t="str">
        <f>+IF(入力シート!$Z187="","",MID(TEXT(入力シート!$Z187,"00#"),入力シート!BK$183,1))</f>
        <v/>
      </c>
      <c r="BJ17" s="553" t="s">
        <v>34</v>
      </c>
      <c r="BK17" s="552" t="str">
        <f>+IF(入力シート!$AC187="","",MID(TEXT(入力シート!$AC187,"000#"),入力シート!BI$183,1))</f>
        <v/>
      </c>
      <c r="BL17" s="552" t="str">
        <f>+IF(入力シート!$AC187="","",MID(TEXT(入力シート!$AC187,"000#"),入力シート!BJ$183,1))</f>
        <v/>
      </c>
      <c r="BM17" s="552" t="str">
        <f>+IF(入力シート!$AC187="","",MID(TEXT(入力シート!$AC187,"000#"),入力シート!BK$183,1))</f>
        <v/>
      </c>
      <c r="BN17" s="552" t="str">
        <f>+IF(入力シート!$AC187="","",MID(TEXT(入力シート!$AC187,"000#"),入力シート!BL$183,1))</f>
        <v/>
      </c>
      <c r="BO17" s="1418" t="str">
        <f>+IF(入力シート!$AE187="","",MID(入力シート!$AE187,入力シート!BI$181,1))</f>
        <v/>
      </c>
      <c r="BP17" s="1419"/>
      <c r="BQ17" s="1420" t="str">
        <f>+IF(入力シート!$AE187="","",MID(入力シート!$AE187,入力シート!BK$181,1))</f>
        <v/>
      </c>
      <c r="BR17" s="1421"/>
      <c r="BS17" s="1420" t="str">
        <f>+IF(入力シート!$AE187="","",MID(入力シート!$AE187,入力シート!BM$181,1))</f>
        <v/>
      </c>
      <c r="BT17" s="1421"/>
      <c r="BU17" s="1441" t="str">
        <f>+IF(入力シート!$AE187="","",MID(入力シート!$AE187,入力シート!BO$181,1))</f>
        <v/>
      </c>
      <c r="BV17" s="1442"/>
      <c r="BW17" s="1420" t="str">
        <f>+IF(入力シート!$AE187="","",MID(入力シート!$AE187,入力シート!BQ$181,1))</f>
        <v/>
      </c>
      <c r="BX17" s="1421"/>
      <c r="BY17" s="1420" t="str">
        <f>+IF(入力シート!$AE187="","",MID(入力シート!$AE187,入力シート!BS$181,1))</f>
        <v/>
      </c>
      <c r="BZ17" s="1421"/>
      <c r="CA17" s="1441" t="str">
        <f>+IF(入力シート!$AE187="","",MID(入力シート!$AE187,入力シート!BU$181,1))</f>
        <v/>
      </c>
      <c r="CB17" s="1442"/>
      <c r="CC17" s="1420" t="str">
        <f>+IF(入力シート!$AE187="","",MID(入力シート!$AE187,入力シート!BW$181,1))</f>
        <v/>
      </c>
      <c r="CD17" s="1466"/>
    </row>
    <row r="18" spans="1:89" s="411" customFormat="1" ht="23.25" customHeight="1" thickBot="1">
      <c r="B18" s="1425"/>
      <c r="C18" s="1428"/>
      <c r="D18" s="1429"/>
      <c r="E18" s="1431"/>
      <c r="F18" s="1433"/>
      <c r="G18" s="1429"/>
      <c r="H18" s="1433"/>
      <c r="I18" s="1429"/>
      <c r="J18" s="1431"/>
      <c r="K18" s="1436"/>
      <c r="L18" s="1437"/>
      <c r="M18" s="1436"/>
      <c r="N18" s="1437"/>
      <c r="O18" s="1436"/>
      <c r="P18" s="1437"/>
      <c r="Q18" s="1436"/>
      <c r="R18" s="1437"/>
      <c r="S18" s="1436"/>
      <c r="T18" s="1437"/>
      <c r="U18" s="1436"/>
      <c r="V18" s="1437"/>
      <c r="W18" s="1448" t="str">
        <f>+IF(入力シート!$L187="","",MID(入力シート!$L187,入力シート!CS$181,1))</f>
        <v/>
      </c>
      <c r="X18" s="1414"/>
      <c r="Y18" s="1481" t="str">
        <f>+IF(入力シート!$L187="","",MID(入力シート!$L187,入力シート!CU$181,1))</f>
        <v/>
      </c>
      <c r="Z18" s="1482"/>
      <c r="AA18" s="1481" t="str">
        <f>+IF(入力シート!$L187="","",MID(入力シート!$L187,入力シート!CW$181,1))</f>
        <v/>
      </c>
      <c r="AB18" s="1482"/>
      <c r="AC18" s="1481" t="str">
        <f>+IF(入力シート!$L187="","",MID(入力シート!$L187,入力シート!CY$181,1))</f>
        <v/>
      </c>
      <c r="AD18" s="1482"/>
      <c r="AE18" s="1481" t="str">
        <f>+IF(入力シート!$L187="","",MID(入力シート!$L187,入力シート!DA$181,1))</f>
        <v/>
      </c>
      <c r="AF18" s="1482"/>
      <c r="AG18" s="1481" t="str">
        <f>+IF(入力シート!$L187="","",MID(入力シート!$L187,入力シート!DC$181,1))</f>
        <v/>
      </c>
      <c r="AH18" s="1482"/>
      <c r="AI18" s="1481" t="str">
        <f>+IF(入力シート!$L187="","",MID(入力シート!$L187,入力シート!DE$181,1))</f>
        <v/>
      </c>
      <c r="AJ18" s="1482"/>
      <c r="AK18" s="1481" t="str">
        <f>+IF(入力シート!$L187="","",MID(入力シート!$L187,入力シート!DG$181,1))</f>
        <v/>
      </c>
      <c r="AL18" s="1482"/>
      <c r="AM18" s="1481" t="str">
        <f>+IF(入力シート!$L187="","",MID(入力シート!$L187,入力シート!DI$181,1))</f>
        <v/>
      </c>
      <c r="AN18" s="1482"/>
      <c r="AO18" s="1481" t="str">
        <f>+IF(入力シート!$L187="","",MID(入力シート!$L187,入力シート!DK$181,1))</f>
        <v/>
      </c>
      <c r="AP18" s="1482"/>
      <c r="AQ18" s="1481" t="str">
        <f>+IF(入力シート!$L187="","",MID(入力シート!$L187,入力シート!DM$181,1))</f>
        <v/>
      </c>
      <c r="AR18" s="1482"/>
      <c r="AS18" s="1481" t="str">
        <f>+IF(入力シート!$L187="","",MID(入力シート!$L187,入力シート!DO$181,1))</f>
        <v/>
      </c>
      <c r="AT18" s="1482"/>
      <c r="AU18" s="1481" t="str">
        <f>+IF(入力シート!$L187="","",MID(入力シート!$L187,入力シート!DQ$181,1))</f>
        <v/>
      </c>
      <c r="AV18" s="1482"/>
      <c r="AW18" s="1481" t="str">
        <f>+IF(入力シート!$L187="","",MID(入力シート!$L187,入力シート!DS$181,1))</f>
        <v/>
      </c>
      <c r="AX18" s="1482"/>
      <c r="AY18" s="1481" t="str">
        <f>+IF(入力シート!$L187="","",MID(入力シート!$L187,入力シート!DU$181,1))</f>
        <v/>
      </c>
      <c r="AZ18" s="1482"/>
      <c r="BA18" s="1481" t="str">
        <f>+IF(入力シート!$L187="","",MID(入力シート!$L187,入力シート!DW$181,1))</f>
        <v/>
      </c>
      <c r="BB18" s="1482"/>
      <c r="BC18" s="1481" t="str">
        <f>+IF(入力シート!$L187="","",MID(入力シート!$L187,入力シート!DY$181,1))</f>
        <v/>
      </c>
      <c r="BD18" s="1482"/>
      <c r="BE18" s="1403" t="str">
        <f>+IF(入力シート!$L187="","",MID(入力シート!$L187,入力シート!EA$181,1))</f>
        <v/>
      </c>
      <c r="BF18" s="1483"/>
      <c r="BG18" s="1409" t="str">
        <f>+IF(入力シート!$BA187="","",MID(入力シート!$BA187,入力シート!BI$181,1))</f>
        <v>　</v>
      </c>
      <c r="BH18" s="1410"/>
      <c r="BI18" s="1405" t="str">
        <f>+IF(入力シート!$BA187="","",MID(入力シート!$BA187,入力シート!BK$181,1))</f>
        <v/>
      </c>
      <c r="BJ18" s="1406"/>
      <c r="BK18" s="1411" t="str">
        <f>+IF(入力シート!$BA187="","",MID(入力シート!$BA187,入力シート!BM$181,1))</f>
        <v/>
      </c>
      <c r="BL18" s="1412"/>
      <c r="BM18" s="1405" t="str">
        <f>+IF(入力シート!$BA187="","",MID(入力シート!$BA187,入力シート!BO$181,1))</f>
        <v/>
      </c>
      <c r="BN18" s="1406"/>
      <c r="BO18" s="1405" t="str">
        <f>+IF(入力シート!$BA187="","",MID(入力シート!$BA187,入力シート!BQ$181,1))</f>
        <v/>
      </c>
      <c r="BP18" s="1406"/>
      <c r="BQ18" s="1411" t="str">
        <f>+IF(入力シート!$BA187="","",MID(入力シート!$BA187,入力シート!BS$181,1))</f>
        <v/>
      </c>
      <c r="BR18" s="1412"/>
      <c r="BS18" s="1405" t="str">
        <f>+IF(入力シート!$BA187="","",MID(入力シート!$BA187,入力シート!BU$181,1))</f>
        <v/>
      </c>
      <c r="BT18" s="1406"/>
      <c r="BU18" s="1405" t="str">
        <f>+IF(入力シート!$BA187="","",MID(入力シート!$BA187,入力シート!BW$181,1))</f>
        <v/>
      </c>
      <c r="BV18" s="1406"/>
      <c r="BW18" s="1405" t="str">
        <f>+IF(入力シート!$BA187="","",MID(入力シート!$BA187,入力シート!BY$181,1))</f>
        <v/>
      </c>
      <c r="BX18" s="1406"/>
      <c r="BY18" s="1405" t="str">
        <f>+IF(入力シート!$BA187="","",MID(入力シート!$BA187,入力シート!CA$181,1))</f>
        <v/>
      </c>
      <c r="BZ18" s="1406"/>
      <c r="CA18" s="1405" t="str">
        <f>+IF(入力シート!$BA187="","",MID(入力シート!$BA187,入力シート!CC$181,1))</f>
        <v/>
      </c>
      <c r="CB18" s="1406"/>
      <c r="CC18" s="1405" t="str">
        <f>+IF(入力シート!$BA187="","",MID(入力シート!$BA187,入力シート!CE$181,1))</f>
        <v/>
      </c>
      <c r="CD18" s="1460"/>
      <c r="CJ18" s="417"/>
    </row>
    <row r="19" spans="1:89" s="411" customFormat="1" ht="23.25" customHeight="1">
      <c r="B19" s="1424">
        <v>2</v>
      </c>
      <c r="C19" s="1426" t="str">
        <f>+IF(入力シート!$F189="","",入力シート!F189)</f>
        <v/>
      </c>
      <c r="D19" s="1427"/>
      <c r="E19" s="1430" t="s">
        <v>2523</v>
      </c>
      <c r="F19" s="1432" t="str">
        <f>+IF(入力シート!$H189="","",MID(TEXT(入力シート!$H189,"0#"),入力シート!$BJ$9,1))</f>
        <v/>
      </c>
      <c r="G19" s="1427"/>
      <c r="H19" s="1432" t="str">
        <f>+IF(入力シート!$H189="","",MID(TEXT(入力シート!$H189,"0#"),入力シート!$BL$9,1))</f>
        <v/>
      </c>
      <c r="I19" s="1427"/>
      <c r="J19" s="1430" t="s">
        <v>2523</v>
      </c>
      <c r="K19" s="1434" t="str">
        <f>+IF(入力シート!$J189="","",MID(TEXT(入力シート!$J189,"00000#"),入力シート!$BJ$9,1))</f>
        <v/>
      </c>
      <c r="L19" s="1435"/>
      <c r="M19" s="1434" t="str">
        <f>+IF(入力シート!$J189="","",MID(TEXT(入力シート!$J189,"00000#"),入力シート!$BL$9,1))</f>
        <v/>
      </c>
      <c r="N19" s="1435"/>
      <c r="O19" s="1434" t="str">
        <f>+IF(入力シート!$J189="","",MID(TEXT(入力シート!$J189,"00000#"),入力シート!$BN$9,1))</f>
        <v/>
      </c>
      <c r="P19" s="1435"/>
      <c r="Q19" s="1434" t="str">
        <f>+IF(入力シート!$J189="","",MID(TEXT(入力シート!$J189,"00000#"),入力シート!$BP$9,1))</f>
        <v/>
      </c>
      <c r="R19" s="1435"/>
      <c r="S19" s="1434" t="str">
        <f>+IF(入力シート!$J189="","",MID(TEXT(入力シート!$J189,"00000#"),入力シート!$BR$9,1))</f>
        <v/>
      </c>
      <c r="T19" s="1435"/>
      <c r="U19" s="1434" t="str">
        <f>+IF(入力シート!$J189="","",MID(TEXT(入力シート!$J189,"00000#"),入力シート!$BT$9,1))</f>
        <v/>
      </c>
      <c r="V19" s="1435"/>
      <c r="W19" s="1486" t="str">
        <f>+IF(入力シート!$L189="","",MID(入力シート!$L189,入力シート!BI$181,1))</f>
        <v/>
      </c>
      <c r="X19" s="1479"/>
      <c r="Y19" s="1479" t="str">
        <f>+IF(入力シート!$L189="","",MID(入力シート!$L189,入力シート!BK$181,1))</f>
        <v/>
      </c>
      <c r="Z19" s="1479"/>
      <c r="AA19" s="1479" t="str">
        <f>+IF(入力シート!$L189="","",MID(入力シート!$L189,入力シート!BM$181,1))</f>
        <v/>
      </c>
      <c r="AB19" s="1479"/>
      <c r="AC19" s="1479" t="str">
        <f>+IF(入力シート!$L189="","",MID(入力シート!$L189,入力シート!BO$181,1))</f>
        <v/>
      </c>
      <c r="AD19" s="1479"/>
      <c r="AE19" s="1479" t="str">
        <f>+IF(入力シート!$L189="","",MID(入力シート!$L189,入力シート!BQ$181,1))</f>
        <v/>
      </c>
      <c r="AF19" s="1479"/>
      <c r="AG19" s="1479" t="str">
        <f>+IF(入力シート!$L189="","",MID(入力シート!$L189,入力シート!BS$181,1))</f>
        <v/>
      </c>
      <c r="AH19" s="1479"/>
      <c r="AI19" s="1479" t="str">
        <f>+IF(入力シート!$L189="","",MID(入力シート!$L189,入力シート!BU$181,1))</f>
        <v/>
      </c>
      <c r="AJ19" s="1479"/>
      <c r="AK19" s="1479" t="str">
        <f>+IF(入力シート!$L189="","",MID(入力シート!$L189,入力シート!BW$181,1))</f>
        <v/>
      </c>
      <c r="AL19" s="1479"/>
      <c r="AM19" s="1479" t="str">
        <f>+IF(入力シート!$L189="","",MID(入力シート!$L189,入力シート!BY$181,1))</f>
        <v/>
      </c>
      <c r="AN19" s="1479"/>
      <c r="AO19" s="1479" t="str">
        <f>+IF(入力シート!$L189="","",MID(入力シート!$L189,入力シート!CA$181,1))</f>
        <v/>
      </c>
      <c r="AP19" s="1479"/>
      <c r="AQ19" s="1479" t="str">
        <f>+IF(入力シート!$L189="","",MID(入力シート!$L189,入力シート!CC$181,1))</f>
        <v/>
      </c>
      <c r="AR19" s="1479"/>
      <c r="AS19" s="1479" t="str">
        <f>+IF(入力シート!$L189="","",MID(入力シート!$L189,入力シート!CE$181,1))</f>
        <v/>
      </c>
      <c r="AT19" s="1479"/>
      <c r="AU19" s="1479" t="str">
        <f>+IF(入力シート!$L189="","",MID(入力シート!$L189,入力シート!CG$181,1))</f>
        <v/>
      </c>
      <c r="AV19" s="1479"/>
      <c r="AW19" s="1479" t="str">
        <f>+IF(入力シート!$L189="","",MID(入力シート!$L189,入力シート!CI$181,1))</f>
        <v/>
      </c>
      <c r="AX19" s="1479"/>
      <c r="AY19" s="1479" t="str">
        <f>+IF(入力シート!$L189="","",MID(入力シート!$L189,入力シート!CK$181,1))</f>
        <v/>
      </c>
      <c r="AZ19" s="1479"/>
      <c r="BA19" s="1479" t="str">
        <f>+IF(入力シート!$L189="","",MID(入力シート!$L189,入力シート!CM$181,1))</f>
        <v/>
      </c>
      <c r="BB19" s="1479"/>
      <c r="BC19" s="1479" t="str">
        <f>+IF(入力シート!$L189="","",MID(入力シート!$L189,入力シート!CO$181,1))</f>
        <v/>
      </c>
      <c r="BD19" s="1479"/>
      <c r="BE19" s="1423" t="str">
        <f>+IF(入力シート!$L189="","",MID(入力シート!$L189,入力シート!CQ$181,1))</f>
        <v/>
      </c>
      <c r="BF19" s="1480"/>
      <c r="BG19" s="655" t="str">
        <f>+IF(入力シート!$Z189="","",MID(TEXT(入力シート!$Z189,"00#"),入力シート!BI$183,1))</f>
        <v/>
      </c>
      <c r="BH19" s="656" t="str">
        <f>+IF(入力シート!$Z189="","",MID(TEXT(入力シート!$Z189,"00#"),入力シート!BJ$183,1))</f>
        <v/>
      </c>
      <c r="BI19" s="552" t="str">
        <f>+IF(入力シート!$Z189="","",MID(TEXT(入力シート!$Z189,"00#"),入力シート!BK$183,1))</f>
        <v/>
      </c>
      <c r="BJ19" s="553" t="s">
        <v>34</v>
      </c>
      <c r="BK19" s="552" t="str">
        <f>+IF(入力シート!$AC189="","",MID(TEXT(入力シート!$AC189,"000#"),入力シート!BI$183,1))</f>
        <v/>
      </c>
      <c r="BL19" s="552" t="str">
        <f>+IF(入力シート!$AC189="","",MID(TEXT(入力シート!$AC189,"000#"),入力シート!BJ$183,1))</f>
        <v/>
      </c>
      <c r="BM19" s="552" t="str">
        <f>+IF(入力シート!$AC189="","",MID(TEXT(入力シート!$AC189,"000#"),入力シート!BK$183,1))</f>
        <v/>
      </c>
      <c r="BN19" s="552" t="str">
        <f>+IF(入力シート!$AC189="","",MID(TEXT(入力シート!$AC189,"000#"),入力シート!BL$183,1))</f>
        <v/>
      </c>
      <c r="BO19" s="1418" t="str">
        <f>+IF(入力シート!$AE189="","",MID(入力シート!$AE189,入力シート!BI$181,1))</f>
        <v/>
      </c>
      <c r="BP19" s="1419"/>
      <c r="BQ19" s="1420" t="str">
        <f>+IF(入力シート!$AE189="","",MID(入力シート!$AE189,入力シート!BK$181,1))</f>
        <v/>
      </c>
      <c r="BR19" s="1421"/>
      <c r="BS19" s="1420" t="str">
        <f>+IF(入力シート!$AE189="","",MID(入力シート!$AE189,入力シート!BM$181,1))</f>
        <v/>
      </c>
      <c r="BT19" s="1421"/>
      <c r="BU19" s="1441" t="str">
        <f>+IF(入力シート!$AE189="","",MID(入力シート!$AE189,入力シート!BO$181,1))</f>
        <v/>
      </c>
      <c r="BV19" s="1442"/>
      <c r="BW19" s="1420" t="str">
        <f>+IF(入力シート!$AE189="","",MID(入力シート!$AE189,入力シート!BQ$181,1))</f>
        <v/>
      </c>
      <c r="BX19" s="1421"/>
      <c r="BY19" s="1420" t="str">
        <f>+IF(入力シート!$AE189="","",MID(入力シート!$AE189,入力シート!BS$181,1))</f>
        <v/>
      </c>
      <c r="BZ19" s="1421"/>
      <c r="CA19" s="1441" t="str">
        <f>+IF(入力シート!$AE189="","",MID(入力シート!$AE189,入力シート!BU$181,1))</f>
        <v/>
      </c>
      <c r="CB19" s="1442"/>
      <c r="CC19" s="1420" t="str">
        <f>+IF(入力シート!$AE189="","",MID(入力シート!$AE189,入力シート!BW$181,1))</f>
        <v/>
      </c>
      <c r="CD19" s="1466"/>
    </row>
    <row r="20" spans="1:89" s="411" customFormat="1" ht="23.25" customHeight="1" thickBot="1">
      <c r="B20" s="1425"/>
      <c r="C20" s="1428"/>
      <c r="D20" s="1429"/>
      <c r="E20" s="1431"/>
      <c r="F20" s="1433"/>
      <c r="G20" s="1429"/>
      <c r="H20" s="1433"/>
      <c r="I20" s="1429"/>
      <c r="J20" s="1431"/>
      <c r="K20" s="1436"/>
      <c r="L20" s="1437"/>
      <c r="M20" s="1436"/>
      <c r="N20" s="1437"/>
      <c r="O20" s="1436"/>
      <c r="P20" s="1437"/>
      <c r="Q20" s="1436"/>
      <c r="R20" s="1437"/>
      <c r="S20" s="1436"/>
      <c r="T20" s="1437"/>
      <c r="U20" s="1436"/>
      <c r="V20" s="1437"/>
      <c r="W20" s="1491" t="str">
        <f>+IF(入力シート!$L189="","",MID(入力シート!$L189,入力シート!CS$181,1))</f>
        <v/>
      </c>
      <c r="X20" s="1477"/>
      <c r="Y20" s="1477" t="str">
        <f>+IF(入力シート!$L189="","",MID(入力シート!$L189,入力シート!CU$181,1))</f>
        <v/>
      </c>
      <c r="Z20" s="1477"/>
      <c r="AA20" s="1477" t="str">
        <f>+IF(入力シート!$L189="","",MID(入力シート!$L189,入力シート!CW$181,1))</f>
        <v/>
      </c>
      <c r="AB20" s="1477"/>
      <c r="AC20" s="1477" t="str">
        <f>+IF(入力シート!$L189="","",MID(入力シート!$L189,入力シート!CY$181,1))</f>
        <v/>
      </c>
      <c r="AD20" s="1477"/>
      <c r="AE20" s="1477" t="str">
        <f>+IF(入力シート!$L189="","",MID(入力シート!$L189,入力シート!DA$181,1))</f>
        <v/>
      </c>
      <c r="AF20" s="1477"/>
      <c r="AG20" s="1477" t="str">
        <f>+IF(入力シート!$L189="","",MID(入力シート!$L189,入力シート!DC$181,1))</f>
        <v/>
      </c>
      <c r="AH20" s="1477"/>
      <c r="AI20" s="1477" t="str">
        <f>+IF(入力シート!$L189="","",MID(入力シート!$L189,入力シート!DE$181,1))</f>
        <v/>
      </c>
      <c r="AJ20" s="1477"/>
      <c r="AK20" s="1477" t="str">
        <f>+IF(入力シート!$L189="","",MID(入力シート!$L189,入力シート!DG$181,1))</f>
        <v/>
      </c>
      <c r="AL20" s="1477"/>
      <c r="AM20" s="1477" t="str">
        <f>+IF(入力シート!$L189="","",MID(入力シート!$L189,入力シート!DI$181,1))</f>
        <v/>
      </c>
      <c r="AN20" s="1477"/>
      <c r="AO20" s="1477" t="str">
        <f>+IF(入力シート!$L189="","",MID(入力シート!$L189,入力シート!DK$181,1))</f>
        <v/>
      </c>
      <c r="AP20" s="1477"/>
      <c r="AQ20" s="1477" t="str">
        <f>+IF(入力シート!$L189="","",MID(入力シート!$L189,入力シート!DM$181,1))</f>
        <v/>
      </c>
      <c r="AR20" s="1477"/>
      <c r="AS20" s="1477" t="str">
        <f>+IF(入力シート!$L189="","",MID(入力シート!$L189,入力シート!DO$181,1))</f>
        <v/>
      </c>
      <c r="AT20" s="1477"/>
      <c r="AU20" s="1477" t="str">
        <f>+IF(入力シート!$L189="","",MID(入力シート!$L189,入力シート!DQ$181,1))</f>
        <v/>
      </c>
      <c r="AV20" s="1477"/>
      <c r="AW20" s="1477" t="str">
        <f>+IF(入力シート!$L189="","",MID(入力シート!$L189,入力シート!DS$181,1))</f>
        <v/>
      </c>
      <c r="AX20" s="1477"/>
      <c r="AY20" s="1477" t="str">
        <f>+IF(入力シート!$L189="","",MID(入力シート!$L189,入力シート!DU$181,1))</f>
        <v/>
      </c>
      <c r="AZ20" s="1477"/>
      <c r="BA20" s="1477" t="str">
        <f>+IF(入力シート!$L189="","",MID(入力シート!$L189,入力シート!DW$181,1))</f>
        <v/>
      </c>
      <c r="BB20" s="1477"/>
      <c r="BC20" s="1477" t="str">
        <f>+IF(入力シート!$L189="","",MID(入力シート!$L189,入力シート!DY$181,1))</f>
        <v/>
      </c>
      <c r="BD20" s="1477"/>
      <c r="BE20" s="1446" t="str">
        <f>+IF(入力シート!$L189="","",MID(入力シート!$L189,入力シート!EA$181,1))</f>
        <v/>
      </c>
      <c r="BF20" s="1478"/>
      <c r="BG20" s="1409" t="str">
        <f>+IF(入力シート!$BA189="","",MID(入力シート!$BA189,入力シート!BI$181,1))</f>
        <v>　</v>
      </c>
      <c r="BH20" s="1410"/>
      <c r="BI20" s="1405" t="str">
        <f>+IF(入力シート!$BA189="","",MID(入力シート!$BA189,入力シート!BK$181,1))</f>
        <v/>
      </c>
      <c r="BJ20" s="1406"/>
      <c r="BK20" s="1411" t="str">
        <f>+IF(入力シート!$BA189="","",MID(入力シート!$BA189,入力シート!BM$181,1))</f>
        <v/>
      </c>
      <c r="BL20" s="1412"/>
      <c r="BM20" s="1405" t="str">
        <f>+IF(入力シート!$BA189="","",MID(入力シート!$BA189,入力シート!BO$181,1))</f>
        <v/>
      </c>
      <c r="BN20" s="1406"/>
      <c r="BO20" s="1405" t="str">
        <f>+IF(入力シート!$BA189="","",MID(入力シート!$BA189,入力シート!BQ$181,1))</f>
        <v/>
      </c>
      <c r="BP20" s="1406"/>
      <c r="BQ20" s="1411" t="str">
        <f>+IF(入力シート!$BA189="","",MID(入力シート!$BA189,入力シート!BS$181,1))</f>
        <v/>
      </c>
      <c r="BR20" s="1412"/>
      <c r="BS20" s="1405" t="str">
        <f>+IF(入力シート!$BA189="","",MID(入力シート!$BA189,入力シート!BU$181,1))</f>
        <v/>
      </c>
      <c r="BT20" s="1406"/>
      <c r="BU20" s="1405" t="str">
        <f>+IF(入力シート!$BA189="","",MID(入力シート!$BA189,入力シート!BW$181,1))</f>
        <v/>
      </c>
      <c r="BV20" s="1406"/>
      <c r="BW20" s="1405" t="str">
        <f>+IF(入力シート!$BA189="","",MID(入力シート!$BA189,入力シート!BY$181,1))</f>
        <v/>
      </c>
      <c r="BX20" s="1406"/>
      <c r="BY20" s="1405" t="str">
        <f>+IF(入力シート!$BA189="","",MID(入力シート!$BA189,入力シート!CA$181,1))</f>
        <v/>
      </c>
      <c r="BZ20" s="1406"/>
      <c r="CA20" s="1405" t="str">
        <f>+IF(入力シート!$BA189="","",MID(入力シート!$BA189,入力シート!CC$181,1))</f>
        <v/>
      </c>
      <c r="CB20" s="1406"/>
      <c r="CC20" s="1405" t="str">
        <f>+IF(入力シート!$BA189="","",MID(入力シート!$BA189,入力シート!CE$181,1))</f>
        <v/>
      </c>
      <c r="CD20" s="1460"/>
      <c r="CJ20" s="417"/>
    </row>
    <row r="21" spans="1:89" s="411" customFormat="1" ht="23.25" customHeight="1">
      <c r="D21" s="417"/>
      <c r="E21" s="417"/>
      <c r="F21" s="417"/>
      <c r="G21" s="417"/>
      <c r="H21" s="417"/>
      <c r="I21" s="554"/>
      <c r="J21" s="554"/>
      <c r="K21" s="555"/>
      <c r="L21" s="555"/>
      <c r="M21" s="555"/>
      <c r="N21" s="555"/>
      <c r="O21" s="555"/>
      <c r="P21" s="555"/>
      <c r="Q21" s="555"/>
      <c r="R21" s="555"/>
      <c r="S21" s="556"/>
      <c r="T21" s="556"/>
      <c r="U21" s="556"/>
      <c r="V21" s="556"/>
      <c r="W21" s="556"/>
      <c r="X21" s="557"/>
      <c r="Y21" s="557"/>
      <c r="Z21" s="557"/>
      <c r="AA21" s="556"/>
      <c r="AB21" s="417"/>
      <c r="AC21" s="417"/>
      <c r="AD21" s="417"/>
      <c r="AE21" s="417"/>
      <c r="AF21" s="417"/>
      <c r="AG21" s="558"/>
      <c r="AH21" s="558"/>
      <c r="AI21" s="417"/>
      <c r="AJ21" s="558"/>
      <c r="AK21" s="558"/>
      <c r="AL21" s="417"/>
      <c r="AM21" s="558"/>
      <c r="AN21" s="558"/>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row>
    <row r="22" spans="1:89" s="548" customFormat="1" ht="23.25" customHeight="1" thickBot="1">
      <c r="A22" s="547" t="s">
        <v>2524</v>
      </c>
      <c r="B22" s="411"/>
      <c r="I22" s="549"/>
      <c r="J22" s="549"/>
      <c r="K22" s="559"/>
      <c r="L22" s="559"/>
      <c r="M22" s="559"/>
      <c r="N22" s="559"/>
      <c r="O22" s="559"/>
      <c r="P22" s="559"/>
      <c r="Q22" s="559"/>
      <c r="R22" s="559"/>
      <c r="S22" s="560"/>
      <c r="T22" s="560"/>
      <c r="U22" s="561"/>
      <c r="V22" s="561"/>
      <c r="W22" s="561"/>
      <c r="X22" s="560"/>
      <c r="Y22" s="560"/>
      <c r="Z22" s="560"/>
      <c r="AA22" s="560"/>
      <c r="AB22" s="550"/>
      <c r="AC22" s="550"/>
      <c r="AD22" s="550"/>
      <c r="AE22" s="550"/>
      <c r="AF22" s="550"/>
      <c r="AG22" s="551"/>
      <c r="AH22" s="551"/>
      <c r="AI22" s="550"/>
      <c r="AJ22" s="551"/>
      <c r="AK22" s="551"/>
      <c r="AL22" s="550"/>
      <c r="AM22" s="551"/>
      <c r="AN22" s="551"/>
      <c r="AO22" s="550"/>
      <c r="AP22" s="550"/>
      <c r="AQ22" s="550"/>
      <c r="AR22" s="550"/>
    </row>
    <row r="23" spans="1:89" s="548" customFormat="1" ht="23.25" customHeight="1">
      <c r="B23" s="1455"/>
      <c r="C23" s="1507" t="s">
        <v>2522</v>
      </c>
      <c r="D23" s="1508"/>
      <c r="E23" s="1508"/>
      <c r="F23" s="1508"/>
      <c r="G23" s="1508"/>
      <c r="H23" s="1508"/>
      <c r="I23" s="1508"/>
      <c r="J23" s="1508"/>
      <c r="K23" s="1508"/>
      <c r="L23" s="1508"/>
      <c r="M23" s="1508"/>
      <c r="N23" s="1508"/>
      <c r="O23" s="1508"/>
      <c r="P23" s="1508"/>
      <c r="Q23" s="1508"/>
      <c r="R23" s="1508"/>
      <c r="S23" s="1508"/>
      <c r="T23" s="1508"/>
      <c r="U23" s="1508"/>
      <c r="V23" s="1509"/>
      <c r="W23" s="1457" t="s">
        <v>734</v>
      </c>
      <c r="X23" s="1457"/>
      <c r="Y23" s="1457"/>
      <c r="Z23" s="1457"/>
      <c r="AA23" s="1457"/>
      <c r="AB23" s="1457"/>
      <c r="AC23" s="1457"/>
      <c r="AD23" s="1457"/>
      <c r="AE23" s="1457"/>
      <c r="AF23" s="1457"/>
      <c r="AG23" s="1457"/>
      <c r="AH23" s="1457"/>
      <c r="AI23" s="1457"/>
      <c r="AJ23" s="1457"/>
      <c r="AK23" s="1457"/>
      <c r="AL23" s="1457"/>
      <c r="AM23" s="1457"/>
      <c r="AN23" s="1457"/>
      <c r="AO23" s="1457"/>
      <c r="AP23" s="1457"/>
      <c r="AQ23" s="1457"/>
      <c r="AR23" s="1457"/>
      <c r="AS23" s="1457"/>
      <c r="AT23" s="1457"/>
      <c r="AU23" s="1457"/>
      <c r="AV23" s="1457"/>
      <c r="AW23" s="1457"/>
      <c r="AX23" s="1457"/>
      <c r="AY23" s="1457"/>
      <c r="AZ23" s="1457"/>
      <c r="BA23" s="1457"/>
      <c r="BB23" s="1457"/>
      <c r="BC23" s="1457"/>
      <c r="BD23" s="1457"/>
      <c r="BE23" s="1457"/>
      <c r="BF23" s="1457"/>
      <c r="BG23" s="1459" t="s">
        <v>30</v>
      </c>
      <c r="BH23" s="1459"/>
      <c r="BI23" s="1459"/>
      <c r="BJ23" s="1459"/>
      <c r="BK23" s="1459"/>
      <c r="BL23" s="1459"/>
      <c r="BM23" s="1459"/>
      <c r="BN23" s="1459"/>
      <c r="BO23" s="1459" t="s">
        <v>735</v>
      </c>
      <c r="BP23" s="1459"/>
      <c r="BQ23" s="1459"/>
      <c r="BR23" s="1459"/>
      <c r="BS23" s="1459"/>
      <c r="BT23" s="1459"/>
      <c r="BU23" s="1459"/>
      <c r="BV23" s="1459"/>
      <c r="BW23" s="1459"/>
      <c r="BX23" s="1459"/>
      <c r="BY23" s="1459"/>
      <c r="BZ23" s="1459"/>
      <c r="CA23" s="1459"/>
      <c r="CB23" s="1459"/>
      <c r="CC23" s="1459"/>
      <c r="CD23" s="1473"/>
    </row>
    <row r="24" spans="1:89" s="548" customFormat="1" ht="23.25" customHeight="1" thickBot="1">
      <c r="B24" s="1456"/>
      <c r="C24" s="1510"/>
      <c r="D24" s="1511"/>
      <c r="E24" s="1511"/>
      <c r="F24" s="1511"/>
      <c r="G24" s="1511"/>
      <c r="H24" s="1511"/>
      <c r="I24" s="1511"/>
      <c r="J24" s="1511"/>
      <c r="K24" s="1511"/>
      <c r="L24" s="1511"/>
      <c r="M24" s="1511"/>
      <c r="N24" s="1511"/>
      <c r="O24" s="1511"/>
      <c r="P24" s="1511"/>
      <c r="Q24" s="1511"/>
      <c r="R24" s="1511"/>
      <c r="S24" s="1511"/>
      <c r="T24" s="1511"/>
      <c r="U24" s="1511"/>
      <c r="V24" s="1512"/>
      <c r="W24" s="1458"/>
      <c r="X24" s="1458"/>
      <c r="Y24" s="1458"/>
      <c r="Z24" s="1458"/>
      <c r="AA24" s="1458"/>
      <c r="AB24" s="1458"/>
      <c r="AC24" s="1458"/>
      <c r="AD24" s="1458"/>
      <c r="AE24" s="1458"/>
      <c r="AF24" s="1458"/>
      <c r="AG24" s="1458"/>
      <c r="AH24" s="1458"/>
      <c r="AI24" s="1458"/>
      <c r="AJ24" s="1458"/>
      <c r="AK24" s="1458"/>
      <c r="AL24" s="1458"/>
      <c r="AM24" s="1458"/>
      <c r="AN24" s="1458"/>
      <c r="AO24" s="1458"/>
      <c r="AP24" s="1458"/>
      <c r="AQ24" s="1458"/>
      <c r="AR24" s="1458"/>
      <c r="AS24" s="1458"/>
      <c r="AT24" s="1458"/>
      <c r="AU24" s="1458"/>
      <c r="AV24" s="1458"/>
      <c r="AW24" s="1458"/>
      <c r="AX24" s="1458"/>
      <c r="AY24" s="1458"/>
      <c r="AZ24" s="1458"/>
      <c r="BA24" s="1458"/>
      <c r="BB24" s="1458"/>
      <c r="BC24" s="1458"/>
      <c r="BD24" s="1458"/>
      <c r="BE24" s="1458"/>
      <c r="BF24" s="1458"/>
      <c r="BG24" s="1452" t="s">
        <v>736</v>
      </c>
      <c r="BH24" s="1452"/>
      <c r="BI24" s="1452"/>
      <c r="BJ24" s="1452"/>
      <c r="BK24" s="1452"/>
      <c r="BL24" s="1452"/>
      <c r="BM24" s="1452"/>
      <c r="BN24" s="1452"/>
      <c r="BO24" s="1452"/>
      <c r="BP24" s="1452"/>
      <c r="BQ24" s="1452"/>
      <c r="BR24" s="1452"/>
      <c r="BS24" s="1452"/>
      <c r="BT24" s="1452"/>
      <c r="BU24" s="1452"/>
      <c r="BV24" s="1452"/>
      <c r="BW24" s="1452"/>
      <c r="BX24" s="1452"/>
      <c r="BY24" s="1452"/>
      <c r="BZ24" s="1452"/>
      <c r="CA24" s="1452"/>
      <c r="CB24" s="1452"/>
      <c r="CC24" s="1452"/>
      <c r="CD24" s="1476"/>
      <c r="CJ24" s="550"/>
      <c r="CK24" s="550"/>
    </row>
    <row r="25" spans="1:89" s="548" customFormat="1" ht="23.25" customHeight="1">
      <c r="B25" s="1424">
        <v>1</v>
      </c>
      <c r="C25" s="1426" t="str">
        <f>+IF(入力シート!$F195="","",入力シート!F195)</f>
        <v/>
      </c>
      <c r="D25" s="1427"/>
      <c r="E25" s="1430" t="s">
        <v>2523</v>
      </c>
      <c r="F25" s="1432" t="str">
        <f>+IF(入力シート!$H195="","",MID(TEXT(入力シート!$H195,"0#"),入力シート!$BJ$9,1))</f>
        <v/>
      </c>
      <c r="G25" s="1427"/>
      <c r="H25" s="1432" t="str">
        <f>+IF(入力シート!$H195="","",MID(TEXT(入力シート!$H195,"0#"),入力シート!$BL$9,1))</f>
        <v/>
      </c>
      <c r="I25" s="1427"/>
      <c r="J25" s="1430" t="s">
        <v>2523</v>
      </c>
      <c r="K25" s="1434" t="str">
        <f>+IF(入力シート!$J195="","",MID(TEXT(入力シート!$J195,"00000#"),入力シート!$BJ$9,1))</f>
        <v/>
      </c>
      <c r="L25" s="1435"/>
      <c r="M25" s="1434" t="str">
        <f>+IF(入力シート!$J195="","",MID(TEXT(入力シート!$J195,"00000#"),入力シート!$BL$9,1))</f>
        <v/>
      </c>
      <c r="N25" s="1435"/>
      <c r="O25" s="1434" t="str">
        <f>+IF(入力シート!$J195="","",MID(TEXT(入力シート!$J195,"00000#"),入力シート!$BN$9,1))</f>
        <v/>
      </c>
      <c r="P25" s="1435"/>
      <c r="Q25" s="1434" t="str">
        <f>+IF(入力シート!$J195="","",MID(TEXT(入力シート!$J195,"00000#"),入力シート!$BP$9,1))</f>
        <v/>
      </c>
      <c r="R25" s="1435"/>
      <c r="S25" s="1434" t="str">
        <f>+IF(入力シート!$J195="","",MID(TEXT(入力シート!$J195,"00000#"),入力シート!$BR$9,1))</f>
        <v/>
      </c>
      <c r="T25" s="1435"/>
      <c r="U25" s="1434" t="str">
        <f>+IF(入力シート!$J195="","",MID(TEXT(入力シート!$J195,"00000#"),入力シート!$BT$9,1))</f>
        <v/>
      </c>
      <c r="V25" s="1435"/>
      <c r="W25" s="1447" t="str">
        <f>+IF(入力シート!$L195="","",MID(入力シート!$L195,入力シート!BI$181,1))</f>
        <v/>
      </c>
      <c r="X25" s="1416"/>
      <c r="Y25" s="1468" t="str">
        <f>+IF(入力シート!$L195="","",MID(入力シート!$L195,入力シート!BK$181,1))</f>
        <v/>
      </c>
      <c r="Z25" s="1471"/>
      <c r="AA25" s="1468" t="str">
        <f>+IF(入力シート!$L195="","",MID(入力シート!$L195,入力シート!BM$181,1))</f>
        <v/>
      </c>
      <c r="AB25" s="1471"/>
      <c r="AC25" s="1468" t="str">
        <f>+IF(入力シート!$L195="","",MID(入力シート!$L195,入力シート!BO$181,1))</f>
        <v/>
      </c>
      <c r="AD25" s="1471"/>
      <c r="AE25" s="1468" t="str">
        <f>+IF(入力シート!$L195="","",MID(入力シート!$L195,入力シート!BQ$181,1))</f>
        <v/>
      </c>
      <c r="AF25" s="1471"/>
      <c r="AG25" s="1468" t="str">
        <f>+IF(入力シート!$L195="","",MID(入力シート!$L195,入力シート!BS$181,1))</f>
        <v/>
      </c>
      <c r="AH25" s="1471"/>
      <c r="AI25" s="1468" t="str">
        <f>+IF(入力シート!$L195="","",MID(入力シート!$L195,入力シート!BU$181,1))</f>
        <v/>
      </c>
      <c r="AJ25" s="1471"/>
      <c r="AK25" s="1468" t="str">
        <f>+IF(入力シート!$L195="","",MID(入力シート!$L195,入力シート!BW$181,1))</f>
        <v/>
      </c>
      <c r="AL25" s="1471"/>
      <c r="AM25" s="1468" t="str">
        <f>+IF(入力シート!$L195="","",MID(入力シート!$L195,入力シート!BY$181,1))</f>
        <v/>
      </c>
      <c r="AN25" s="1471"/>
      <c r="AO25" s="1468" t="str">
        <f>+IF(入力シート!$L195="","",MID(入力シート!$L195,入力シート!CA$181,1))</f>
        <v/>
      </c>
      <c r="AP25" s="1471"/>
      <c r="AQ25" s="1468" t="str">
        <f>+IF(入力シート!$L195="","",MID(入力シート!$L195,入力シート!CC$181,1))</f>
        <v/>
      </c>
      <c r="AR25" s="1471"/>
      <c r="AS25" s="1468" t="str">
        <f>+IF(入力シート!$L195="","",MID(入力シート!$L195,入力シート!CE$181,1))</f>
        <v/>
      </c>
      <c r="AT25" s="1471"/>
      <c r="AU25" s="1468" t="str">
        <f>+IF(入力シート!$L195="","",MID(入力シート!$L195,入力シート!CG$181,1))</f>
        <v/>
      </c>
      <c r="AV25" s="1471"/>
      <c r="AW25" s="1468" t="str">
        <f>+IF(入力シート!$L195="","",MID(入力シート!$L195,入力シート!CI$181,1))</f>
        <v/>
      </c>
      <c r="AX25" s="1471"/>
      <c r="AY25" s="1468" t="str">
        <f>+IF(入力シート!$L195="","",MID(入力シート!$L195,入力シート!CK$181,1))</f>
        <v/>
      </c>
      <c r="AZ25" s="1471"/>
      <c r="BA25" s="1468" t="str">
        <f>+IF(入力シート!$L195="","",MID(入力シート!$L195,入力シート!CM$181,1))</f>
        <v/>
      </c>
      <c r="BB25" s="1471"/>
      <c r="BC25" s="1468" t="str">
        <f>+IF(入力シート!$L195="","",MID(入力シート!$L195,入力シート!CO$181,1))</f>
        <v/>
      </c>
      <c r="BD25" s="1471"/>
      <c r="BE25" s="1468" t="str">
        <f>+IF(入力シート!$L195="","",MID(入力シート!$L195,入力シート!CQ$181,1))</f>
        <v/>
      </c>
      <c r="BF25" s="1469"/>
      <c r="BG25" s="655" t="str">
        <f>+IF(入力シート!$Z195="","",MID(TEXT(入力シート!$Z195,"00#"),入力シート!BI$183,1))</f>
        <v/>
      </c>
      <c r="BH25" s="656" t="str">
        <f>+IF(入力シート!$Z195="","",MID(TEXT(入力シート!$Z195,"00#"),入力シート!BJ$183,1))</f>
        <v/>
      </c>
      <c r="BI25" s="552" t="str">
        <f>+IF(入力シート!$Z195="","",MID(TEXT(入力シート!$Z195,"00#"),入力シート!BK$183,1))</f>
        <v/>
      </c>
      <c r="BJ25" s="553" t="s">
        <v>34</v>
      </c>
      <c r="BK25" s="552" t="str">
        <f>+IF(入力シート!$AC195="","",MID(TEXT(入力シート!$AC195,"000#"),入力シート!BI$183,1))</f>
        <v/>
      </c>
      <c r="BL25" s="552" t="str">
        <f>+IF(入力シート!$AC195="","",MID(TEXT(入力シート!$AC195,"000#"),入力シート!BJ$183,1))</f>
        <v/>
      </c>
      <c r="BM25" s="552" t="str">
        <f>+IF(入力シート!$AC195="","",MID(TEXT(入力シート!$AC195,"000#"),入力シート!BK$183,1))</f>
        <v/>
      </c>
      <c r="BN25" s="552" t="str">
        <f>+IF(入力シート!$AC195="","",MID(TEXT(入力シート!$AC195,"000#"),入力シート!BL$183,1))</f>
        <v/>
      </c>
      <c r="BO25" s="1418" t="str">
        <f>+IF(入力シート!$AE195="","",MID(入力シート!$AE195,入力シート!BI$181,1))</f>
        <v/>
      </c>
      <c r="BP25" s="1419"/>
      <c r="BQ25" s="1420" t="str">
        <f>+IF(入力シート!$AE195="","",MID(入力シート!$AE195,入力シート!BK$181,1))</f>
        <v/>
      </c>
      <c r="BR25" s="1421"/>
      <c r="BS25" s="1420" t="str">
        <f>+IF(入力シート!$AE195="","",MID(入力シート!$AE195,入力シート!BM$181,1))</f>
        <v/>
      </c>
      <c r="BT25" s="1421"/>
      <c r="BU25" s="1441" t="str">
        <f>+IF(入力シート!$AE195="","",MID(入力シート!$AE195,入力シート!BO$181,1))</f>
        <v/>
      </c>
      <c r="BV25" s="1442"/>
      <c r="BW25" s="1420" t="str">
        <f>+IF(入力シート!$AE195="","",MID(入力シート!$AE195,入力シート!BQ$181,1))</f>
        <v/>
      </c>
      <c r="BX25" s="1421"/>
      <c r="BY25" s="1420" t="str">
        <f>+IF(入力シート!$AE195="","",MID(入力シート!$AE195,入力シート!BS$181,1))</f>
        <v/>
      </c>
      <c r="BZ25" s="1421"/>
      <c r="CA25" s="1441" t="str">
        <f>+IF(入力シート!$AE195="","",MID(入力シート!$AE195,入力シート!BU$181,1))</f>
        <v/>
      </c>
      <c r="CB25" s="1442"/>
      <c r="CC25" s="1420" t="str">
        <f>+IF(入力シート!$AE195="","",MID(入力シート!$AE195,入力シート!BW$181,1))</f>
        <v/>
      </c>
      <c r="CD25" s="1466"/>
      <c r="CJ25" s="550"/>
    </row>
    <row r="26" spans="1:89" s="411" customFormat="1" ht="23.25" customHeight="1" thickBot="1">
      <c r="B26" s="1425"/>
      <c r="C26" s="1428"/>
      <c r="D26" s="1429"/>
      <c r="E26" s="1431"/>
      <c r="F26" s="1433"/>
      <c r="G26" s="1429"/>
      <c r="H26" s="1433"/>
      <c r="I26" s="1429"/>
      <c r="J26" s="1431"/>
      <c r="K26" s="1436"/>
      <c r="L26" s="1437"/>
      <c r="M26" s="1436"/>
      <c r="N26" s="1437"/>
      <c r="O26" s="1436"/>
      <c r="P26" s="1437"/>
      <c r="Q26" s="1436"/>
      <c r="R26" s="1437"/>
      <c r="S26" s="1436"/>
      <c r="T26" s="1437"/>
      <c r="U26" s="1436"/>
      <c r="V26" s="1437"/>
      <c r="W26" s="1448" t="str">
        <f>+IF(入力シート!$L195="","",MID(入力シート!$L195,入力シート!CS$181,1))</f>
        <v/>
      </c>
      <c r="X26" s="1414"/>
      <c r="Y26" s="1462" t="str">
        <f>+IF(入力シート!$L195="","",MID(入力シート!$L195,入力シート!CU$181,1))</f>
        <v/>
      </c>
      <c r="Z26" s="1463"/>
      <c r="AA26" s="1462" t="str">
        <f>+IF(入力シート!$L195="","",MID(入力シート!$L195,入力シート!CW$181,1))</f>
        <v/>
      </c>
      <c r="AB26" s="1463"/>
      <c r="AC26" s="1462" t="str">
        <f>+IF(入力シート!$L195="","",MID(入力シート!$L195,入力シート!CY$181,1))</f>
        <v/>
      </c>
      <c r="AD26" s="1463"/>
      <c r="AE26" s="1462" t="str">
        <f>+IF(入力シート!$L195="","",MID(入力シート!$L195,入力シート!DA$181,1))</f>
        <v/>
      </c>
      <c r="AF26" s="1463"/>
      <c r="AG26" s="1462" t="str">
        <f>+IF(入力シート!$L195="","",MID(入力シート!$L195,入力シート!DC$181,1))</f>
        <v/>
      </c>
      <c r="AH26" s="1463"/>
      <c r="AI26" s="1462" t="str">
        <f>+IF(入力シート!$L195="","",MID(入力シート!$L195,入力シート!DE$181,1))</f>
        <v/>
      </c>
      <c r="AJ26" s="1463"/>
      <c r="AK26" s="1462" t="str">
        <f>+IF(入力シート!$L195="","",MID(入力シート!$L195,入力シート!DG$181,1))</f>
        <v/>
      </c>
      <c r="AL26" s="1463"/>
      <c r="AM26" s="1462" t="str">
        <f>+IF(入力シート!$L195="","",MID(入力シート!$L195,入力シート!DI$181,1))</f>
        <v/>
      </c>
      <c r="AN26" s="1463"/>
      <c r="AO26" s="1462" t="str">
        <f>+IF(入力シート!$L195="","",MID(入力シート!$L195,入力シート!DK$181,1))</f>
        <v/>
      </c>
      <c r="AP26" s="1463"/>
      <c r="AQ26" s="1462" t="str">
        <f>+IF(入力シート!$L195="","",MID(入力シート!$L195,入力シート!DM$181,1))</f>
        <v/>
      </c>
      <c r="AR26" s="1463"/>
      <c r="AS26" s="1462" t="str">
        <f>+IF(入力シート!$L195="","",MID(入力シート!$L195,入力シート!DO$181,1))</f>
        <v/>
      </c>
      <c r="AT26" s="1463"/>
      <c r="AU26" s="1462" t="str">
        <f>+IF(入力シート!$L195="","",MID(入力シート!$L195,入力シート!DQ$181,1))</f>
        <v/>
      </c>
      <c r="AV26" s="1463"/>
      <c r="AW26" s="1462" t="str">
        <f>+IF(入力シート!$L195="","",MID(入力シート!$L195,入力シート!DS$181,1))</f>
        <v/>
      </c>
      <c r="AX26" s="1463"/>
      <c r="AY26" s="1462" t="str">
        <f>+IF(入力シート!$L195="","",MID(入力シート!$L195,入力シート!DU$181,1))</f>
        <v/>
      </c>
      <c r="AZ26" s="1463"/>
      <c r="BA26" s="1462" t="str">
        <f>+IF(入力シート!$L195="","",MID(入力シート!$L195,入力シート!DW$181,1))</f>
        <v/>
      </c>
      <c r="BB26" s="1463"/>
      <c r="BC26" s="1462" t="str">
        <f>+IF(入力シート!$L195="","",MID(入力シート!$L195,入力シート!DY$181,1))</f>
        <v/>
      </c>
      <c r="BD26" s="1463"/>
      <c r="BE26" s="1462" t="str">
        <f>+IF(入力シート!$L195="","",MID(入力シート!$L195,入力シート!EA$181,1))</f>
        <v/>
      </c>
      <c r="BF26" s="1464"/>
      <c r="BG26" s="1409" t="str">
        <f>+IF(入力シート!$BJ195="","",MID(入力シート!$BJ195,入力シート!BI$181,1))</f>
        <v>　</v>
      </c>
      <c r="BH26" s="1410"/>
      <c r="BI26" s="1405" t="str">
        <f>+IF(入力シート!$BJ195="","",MID(入力シート!$BJ195,入力シート!BK$181,1))</f>
        <v/>
      </c>
      <c r="BJ26" s="1406"/>
      <c r="BK26" s="1411" t="str">
        <f>+IF(入力シート!$BJ195="","",MID(入力シート!$BJ195,入力シート!BM$181,1))</f>
        <v/>
      </c>
      <c r="BL26" s="1412"/>
      <c r="BM26" s="1405" t="str">
        <f>+IF(入力シート!$BJ195="","",MID(入力シート!$BJ195,入力シート!BO$181,1))</f>
        <v/>
      </c>
      <c r="BN26" s="1406"/>
      <c r="BO26" s="1405" t="str">
        <f>+IF(入力シート!$BJ195="","",MID(入力シート!$BJ195,入力シート!BQ$181,1))</f>
        <v/>
      </c>
      <c r="BP26" s="1406"/>
      <c r="BQ26" s="1411" t="str">
        <f>+IF(入力シート!$BJ195="","",MID(入力シート!$BJ195,入力シート!BS$181,1))</f>
        <v/>
      </c>
      <c r="BR26" s="1412"/>
      <c r="BS26" s="1405" t="str">
        <f>+IF(入力シート!$BJ195="","",MID(入力シート!$BJ195,入力シート!BU$181,1))</f>
        <v/>
      </c>
      <c r="BT26" s="1406"/>
      <c r="BU26" s="1405" t="str">
        <f>+IF(入力シート!$BJ195="","",MID(入力シート!$BJ195,入力シート!BW$181,1))</f>
        <v/>
      </c>
      <c r="BV26" s="1406"/>
      <c r="BW26" s="1405" t="str">
        <f>+IF(入力シート!$BJ195="","",MID(入力シート!$BJ195,入力シート!BY$181,1))</f>
        <v/>
      </c>
      <c r="BX26" s="1406"/>
      <c r="BY26" s="1405" t="str">
        <f>+IF(入力シート!$BJ195="","",MID(入力シート!$BJ195,入力シート!CA$181,1))</f>
        <v/>
      </c>
      <c r="BZ26" s="1406"/>
      <c r="CA26" s="1405" t="str">
        <f>+IF(入力シート!$BJ195="","",MID(入力シート!$BJ195,入力シート!CC$181,1))</f>
        <v/>
      </c>
      <c r="CB26" s="1406"/>
      <c r="CC26" s="1405" t="str">
        <f>+IF(入力シート!$BJ195="","",MID(入力シート!$BJ195,入力シート!CE$181,1))</f>
        <v/>
      </c>
      <c r="CD26" s="1460"/>
    </row>
    <row r="27" spans="1:89" s="411" customFormat="1" ht="23.25" customHeight="1">
      <c r="B27" s="1424">
        <v>2</v>
      </c>
      <c r="C27" s="1426" t="str">
        <f>+IF(入力シート!$F197="","",入力シート!F197)</f>
        <v/>
      </c>
      <c r="D27" s="1427"/>
      <c r="E27" s="1430" t="s">
        <v>2523</v>
      </c>
      <c r="F27" s="1432" t="str">
        <f>+IF(入力シート!$H197="","",MID(TEXT(入力シート!$H197,"0#"),入力シート!$BJ$9,1))</f>
        <v/>
      </c>
      <c r="G27" s="1427"/>
      <c r="H27" s="1432" t="str">
        <f>+IF(入力シート!$H197="","",MID(TEXT(入力シート!$H197,"0#"),入力シート!$BL$9,1))</f>
        <v/>
      </c>
      <c r="I27" s="1427"/>
      <c r="J27" s="1430" t="s">
        <v>2523</v>
      </c>
      <c r="K27" s="1434" t="str">
        <f>+IF(入力シート!$J197="","",MID(TEXT(入力シート!$J197,"00000#"),入力シート!$BJ$9,1))</f>
        <v/>
      </c>
      <c r="L27" s="1435"/>
      <c r="M27" s="1434" t="str">
        <f>+IF(入力シート!$J197="","",MID(TEXT(入力シート!$J197,"00000#"),入力シート!$BL$9,1))</f>
        <v/>
      </c>
      <c r="N27" s="1435"/>
      <c r="O27" s="1434" t="str">
        <f>+IF(入力シート!$J197="","",MID(TEXT(入力シート!$J197,"00000#"),入力シート!$BN$9,1))</f>
        <v/>
      </c>
      <c r="P27" s="1435"/>
      <c r="Q27" s="1434" t="str">
        <f>+IF(入力シート!$J197="","",MID(TEXT(入力シート!$J197,"00000#"),入力シート!$BP$9,1))</f>
        <v/>
      </c>
      <c r="R27" s="1435"/>
      <c r="S27" s="1434" t="str">
        <f>+IF(入力シート!$J197="","",MID(TEXT(入力シート!$J197,"00000#"),入力シート!$BR$9,1))</f>
        <v/>
      </c>
      <c r="T27" s="1435"/>
      <c r="U27" s="1434" t="str">
        <f>+IF(入力シート!$J197="","",MID(TEXT(入力シート!$J197,"00000#"),入力シート!$BT$9,1))</f>
        <v/>
      </c>
      <c r="V27" s="1435"/>
      <c r="W27" s="1447" t="str">
        <f>+IF(入力シート!$L197="","",MID(入力シート!$L197,入力シート!BI$181,1))</f>
        <v/>
      </c>
      <c r="X27" s="1416"/>
      <c r="Y27" s="1468" t="str">
        <f>+IF(入力シート!$L197="","",MID(入力シート!$L197,入力シート!BK$181,1))</f>
        <v/>
      </c>
      <c r="Z27" s="1471"/>
      <c r="AA27" s="1468" t="str">
        <f>+IF(入力シート!$L197="","",MID(入力シート!$L197,入力シート!BM$181,1))</f>
        <v/>
      </c>
      <c r="AB27" s="1471"/>
      <c r="AC27" s="1468" t="str">
        <f>+IF(入力シート!$L197="","",MID(入力シート!$L197,入力シート!BO$181,1))</f>
        <v/>
      </c>
      <c r="AD27" s="1471"/>
      <c r="AE27" s="1468" t="str">
        <f>+IF(入力シート!$L197="","",MID(入力シート!$L197,入力シート!BQ$181,1))</f>
        <v/>
      </c>
      <c r="AF27" s="1471"/>
      <c r="AG27" s="1468" t="str">
        <f>+IF(入力シート!$L197="","",MID(入力シート!$L197,入力シート!BS$181,1))</f>
        <v/>
      </c>
      <c r="AH27" s="1471"/>
      <c r="AI27" s="1468" t="str">
        <f>+IF(入力シート!$L197="","",MID(入力シート!$L197,入力シート!BU$181,1))</f>
        <v/>
      </c>
      <c r="AJ27" s="1471"/>
      <c r="AK27" s="1468" t="str">
        <f>+IF(入力シート!$L197="","",MID(入力シート!$L197,入力シート!BW$181,1))</f>
        <v/>
      </c>
      <c r="AL27" s="1471"/>
      <c r="AM27" s="1468" t="str">
        <f>+IF(入力シート!$L197="","",MID(入力シート!$L197,入力シート!BY$181,1))</f>
        <v/>
      </c>
      <c r="AN27" s="1471"/>
      <c r="AO27" s="1468" t="str">
        <f>+IF(入力シート!$L197="","",MID(入力シート!$L197,入力シート!CA$181,1))</f>
        <v/>
      </c>
      <c r="AP27" s="1471"/>
      <c r="AQ27" s="1468" t="str">
        <f>+IF(入力シート!$L197="","",MID(入力シート!$L197,入力シート!CC$181,1))</f>
        <v/>
      </c>
      <c r="AR27" s="1471"/>
      <c r="AS27" s="1468" t="str">
        <f>+IF(入力シート!$L197="","",MID(入力シート!$L197,入力シート!CE$181,1))</f>
        <v/>
      </c>
      <c r="AT27" s="1471"/>
      <c r="AU27" s="1468" t="str">
        <f>+IF(入力シート!$L197="","",MID(入力シート!$L197,入力シート!CG$181,1))</f>
        <v/>
      </c>
      <c r="AV27" s="1471"/>
      <c r="AW27" s="1468" t="str">
        <f>+IF(入力シート!$L197="","",MID(入力シート!$L197,入力シート!CI$181,1))</f>
        <v/>
      </c>
      <c r="AX27" s="1471"/>
      <c r="AY27" s="1468" t="str">
        <f>+IF(入力シート!$L197="","",MID(入力シート!$L197,入力シート!CK$181,1))</f>
        <v/>
      </c>
      <c r="AZ27" s="1471"/>
      <c r="BA27" s="1468" t="str">
        <f>+IF(入力シート!$L197="","",MID(入力シート!$L197,入力シート!CM$181,1))</f>
        <v/>
      </c>
      <c r="BB27" s="1471"/>
      <c r="BC27" s="1468" t="str">
        <f>+IF(入力シート!$L197="","",MID(入力シート!$L197,入力シート!CO$181,1))</f>
        <v/>
      </c>
      <c r="BD27" s="1471"/>
      <c r="BE27" s="1468" t="str">
        <f>+IF(入力シート!$L197="","",MID(入力シート!$L197,入力シート!CQ$181,1))</f>
        <v/>
      </c>
      <c r="BF27" s="1469"/>
      <c r="BG27" s="655" t="str">
        <f>+IF(入力シート!$Z197="","",MID(TEXT(入力シート!$Z197,"00#"),入力シート!BI$183,1))</f>
        <v/>
      </c>
      <c r="BH27" s="656" t="str">
        <f>+IF(入力シート!$Z197="","",MID(TEXT(入力シート!$Z197,"00#"),入力シート!BJ$183,1))</f>
        <v/>
      </c>
      <c r="BI27" s="552" t="str">
        <f>+IF(入力シート!$Z197="","",MID(TEXT(入力シート!$Z197,"00#"),入力シート!BK$183,1))</f>
        <v/>
      </c>
      <c r="BJ27" s="553" t="s">
        <v>34</v>
      </c>
      <c r="BK27" s="552" t="str">
        <f>+IF(入力シート!$AC197="","",MID(TEXT(入力シート!$AC197,"000#"),入力シート!BI$183,1))</f>
        <v/>
      </c>
      <c r="BL27" s="552" t="str">
        <f>+IF(入力シート!$AC197="","",MID(TEXT(入力シート!$AC197,"000#"),入力シート!BJ$183,1))</f>
        <v/>
      </c>
      <c r="BM27" s="552" t="str">
        <f>+IF(入力シート!$AC197="","",MID(TEXT(入力シート!$AC197,"000#"),入力シート!BK$183,1))</f>
        <v/>
      </c>
      <c r="BN27" s="552" t="str">
        <f>+IF(入力シート!$AC197="","",MID(TEXT(入力シート!$AC197,"000#"),入力シート!BL$183,1))</f>
        <v/>
      </c>
      <c r="BO27" s="1418" t="str">
        <f>+IF(入力シート!$AE197="","",MID(入力シート!$AE197,入力シート!BI$181,1))</f>
        <v/>
      </c>
      <c r="BP27" s="1419"/>
      <c r="BQ27" s="1420" t="str">
        <f>+IF(入力シート!$AE197="","",MID(入力シート!$AE197,入力シート!BK$181,1))</f>
        <v/>
      </c>
      <c r="BR27" s="1421"/>
      <c r="BS27" s="1420" t="str">
        <f>+IF(入力シート!$AE197="","",MID(入力シート!$AE197,入力シート!BM$181,1))</f>
        <v/>
      </c>
      <c r="BT27" s="1421"/>
      <c r="BU27" s="1441" t="str">
        <f>+IF(入力シート!$AE197="","",MID(入力シート!$AE197,入力シート!BO$181,1))</f>
        <v/>
      </c>
      <c r="BV27" s="1442"/>
      <c r="BW27" s="1420" t="str">
        <f>+IF(入力シート!$AE197="","",MID(入力シート!$AE197,入力シート!BQ$181,1))</f>
        <v/>
      </c>
      <c r="BX27" s="1421"/>
      <c r="BY27" s="1420" t="str">
        <f>+IF(入力シート!$AE197="","",MID(入力シート!$AE197,入力シート!BS$181,1))</f>
        <v/>
      </c>
      <c r="BZ27" s="1421"/>
      <c r="CA27" s="1441" t="str">
        <f>+IF(入力シート!$AE197="","",MID(入力シート!$AE197,入力シート!BU$181,1))</f>
        <v/>
      </c>
      <c r="CB27" s="1442"/>
      <c r="CC27" s="1420" t="str">
        <f>+IF(入力シート!$AE197="","",MID(入力シート!$AE197,入力シート!BW$181,1))</f>
        <v/>
      </c>
      <c r="CD27" s="1466"/>
    </row>
    <row r="28" spans="1:89" s="411" customFormat="1" ht="23.25" customHeight="1" thickBot="1">
      <c r="B28" s="1425"/>
      <c r="C28" s="1428"/>
      <c r="D28" s="1429"/>
      <c r="E28" s="1431"/>
      <c r="F28" s="1433"/>
      <c r="G28" s="1429"/>
      <c r="H28" s="1433"/>
      <c r="I28" s="1429"/>
      <c r="J28" s="1431"/>
      <c r="K28" s="1436"/>
      <c r="L28" s="1437"/>
      <c r="M28" s="1436"/>
      <c r="N28" s="1437"/>
      <c r="O28" s="1436"/>
      <c r="P28" s="1437"/>
      <c r="Q28" s="1436"/>
      <c r="R28" s="1437"/>
      <c r="S28" s="1436"/>
      <c r="T28" s="1437"/>
      <c r="U28" s="1436"/>
      <c r="V28" s="1437"/>
      <c r="W28" s="1448" t="str">
        <f>+IF(入力シート!$L197="","",MID(入力シート!$L197,入力シート!CS$181,1))</f>
        <v/>
      </c>
      <c r="X28" s="1414"/>
      <c r="Y28" s="1462" t="str">
        <f>+IF(入力シート!$L197="","",MID(入力シート!$L197,入力シート!CU$181,1))</f>
        <v/>
      </c>
      <c r="Z28" s="1463"/>
      <c r="AA28" s="1462" t="str">
        <f>+IF(入力シート!$L197="","",MID(入力シート!$L197,入力シート!CW$181,1))</f>
        <v/>
      </c>
      <c r="AB28" s="1463"/>
      <c r="AC28" s="1462" t="str">
        <f>+IF(入力シート!$L197="","",MID(入力シート!$L197,入力シート!CY$181,1))</f>
        <v/>
      </c>
      <c r="AD28" s="1463"/>
      <c r="AE28" s="1462" t="str">
        <f>+IF(入力シート!$L197="","",MID(入力シート!$L197,入力シート!DA$181,1))</f>
        <v/>
      </c>
      <c r="AF28" s="1463"/>
      <c r="AG28" s="1462" t="str">
        <f>+IF(入力シート!$L197="","",MID(入力シート!$L197,入力シート!DC$181,1))</f>
        <v/>
      </c>
      <c r="AH28" s="1463"/>
      <c r="AI28" s="1462" t="str">
        <f>+IF(入力シート!$L197="","",MID(入力シート!$L197,入力シート!DE$181,1))</f>
        <v/>
      </c>
      <c r="AJ28" s="1463"/>
      <c r="AK28" s="1462" t="str">
        <f>+IF(入力シート!$L197="","",MID(入力シート!$L197,入力シート!DG$181,1))</f>
        <v/>
      </c>
      <c r="AL28" s="1463"/>
      <c r="AM28" s="1462" t="str">
        <f>+IF(入力シート!$L197="","",MID(入力シート!$L197,入力シート!DI$181,1))</f>
        <v/>
      </c>
      <c r="AN28" s="1463"/>
      <c r="AO28" s="1462" t="str">
        <f>+IF(入力シート!$L197="","",MID(入力シート!$L197,入力シート!DK$181,1))</f>
        <v/>
      </c>
      <c r="AP28" s="1463"/>
      <c r="AQ28" s="1462" t="str">
        <f>+IF(入力シート!$L197="","",MID(入力シート!$L197,入力シート!DM$181,1))</f>
        <v/>
      </c>
      <c r="AR28" s="1463"/>
      <c r="AS28" s="1462" t="str">
        <f>+IF(入力シート!$L197="","",MID(入力シート!$L197,入力シート!DO$181,1))</f>
        <v/>
      </c>
      <c r="AT28" s="1463"/>
      <c r="AU28" s="1462" t="str">
        <f>+IF(入力シート!$L197="","",MID(入力シート!$L197,入力シート!DQ$181,1))</f>
        <v/>
      </c>
      <c r="AV28" s="1463"/>
      <c r="AW28" s="1462" t="str">
        <f>+IF(入力シート!$L197="","",MID(入力シート!$L197,入力シート!DS$181,1))</f>
        <v/>
      </c>
      <c r="AX28" s="1463"/>
      <c r="AY28" s="1462" t="str">
        <f>+IF(入力シート!$L197="","",MID(入力シート!$L197,入力シート!DU$181,1))</f>
        <v/>
      </c>
      <c r="AZ28" s="1463"/>
      <c r="BA28" s="1462" t="str">
        <f>+IF(入力シート!$L197="","",MID(入力シート!$L197,入力シート!DW$181,1))</f>
        <v/>
      </c>
      <c r="BB28" s="1463"/>
      <c r="BC28" s="1462" t="str">
        <f>+IF(入力シート!$L197="","",MID(入力シート!$L197,入力シート!DY$181,1))</f>
        <v/>
      </c>
      <c r="BD28" s="1463"/>
      <c r="BE28" s="1462" t="str">
        <f>+IF(入力シート!$L197="","",MID(入力シート!$L197,入力シート!EA$181,1))</f>
        <v/>
      </c>
      <c r="BF28" s="1464"/>
      <c r="BG28" s="1409" t="str">
        <f>+IF(入力シート!$BJ197="","",MID(入力シート!$BJ197,入力シート!BI$181,1))</f>
        <v>　</v>
      </c>
      <c r="BH28" s="1410"/>
      <c r="BI28" s="1405" t="str">
        <f>+IF(入力シート!$BJ197="","",MID(入力シート!$BJ197,入力シート!BK$181,1))</f>
        <v/>
      </c>
      <c r="BJ28" s="1406"/>
      <c r="BK28" s="1411" t="str">
        <f>+IF(入力シート!$BJ197="","",MID(入力シート!$BJ197,入力シート!BM$181,1))</f>
        <v/>
      </c>
      <c r="BL28" s="1412"/>
      <c r="BM28" s="1405" t="str">
        <f>+IF(入力シート!$BJ197="","",MID(入力シート!$BJ197,入力シート!BO$181,1))</f>
        <v/>
      </c>
      <c r="BN28" s="1406"/>
      <c r="BO28" s="1405" t="str">
        <f>+IF(入力シート!$BJ197="","",MID(入力シート!$BJ197,入力シート!BQ$181,1))</f>
        <v/>
      </c>
      <c r="BP28" s="1406"/>
      <c r="BQ28" s="1411" t="str">
        <f>+IF(入力シート!$BJ197="","",MID(入力シート!$BJ197,入力シート!BS$181,1))</f>
        <v/>
      </c>
      <c r="BR28" s="1412"/>
      <c r="BS28" s="1405" t="str">
        <f>+IF(入力シート!$BJ197="","",MID(入力シート!$BJ197,入力シート!BU$181,1))</f>
        <v/>
      </c>
      <c r="BT28" s="1406"/>
      <c r="BU28" s="1405" t="str">
        <f>+IF(入力シート!$BJ197="","",MID(入力シート!$BJ197,入力シート!BW$181,1))</f>
        <v/>
      </c>
      <c r="BV28" s="1406"/>
      <c r="BW28" s="1405" t="str">
        <f>+IF(入力シート!$BJ197="","",MID(入力シート!$BJ197,入力シート!BY$181,1))</f>
        <v/>
      </c>
      <c r="BX28" s="1406"/>
      <c r="BY28" s="1405" t="str">
        <f>+IF(入力シート!$BJ197="","",MID(入力シート!$BJ197,入力シート!CA$181,1))</f>
        <v/>
      </c>
      <c r="BZ28" s="1406"/>
      <c r="CA28" s="1405" t="str">
        <f>+IF(入力シート!$BJ197="","",MID(入力シート!$BJ197,入力シート!CC$181,1))</f>
        <v/>
      </c>
      <c r="CB28" s="1406"/>
      <c r="CC28" s="1405" t="str">
        <f>+IF(入力シート!$BJ197="","",MID(入力シート!$BJ197,入力シート!CE$181,1))</f>
        <v/>
      </c>
      <c r="CD28" s="1460"/>
    </row>
    <row r="29" spans="1:89" s="548" customFormat="1" ht="23.25" customHeight="1">
      <c r="B29" s="1424">
        <v>3</v>
      </c>
      <c r="C29" s="1426" t="str">
        <f>+IF(入力シート!$F199="","",入力シート!F199)</f>
        <v/>
      </c>
      <c r="D29" s="1427"/>
      <c r="E29" s="1430" t="s">
        <v>2523</v>
      </c>
      <c r="F29" s="1432" t="str">
        <f>+IF(入力シート!$H199="","",MID(TEXT(入力シート!$H199,"0#"),入力シート!$BJ$9,1))</f>
        <v/>
      </c>
      <c r="G29" s="1427"/>
      <c r="H29" s="1432" t="str">
        <f>+IF(入力シート!$H199="","",MID(TEXT(入力シート!$H199,"0#"),入力シート!$BL$9,1))</f>
        <v/>
      </c>
      <c r="I29" s="1427"/>
      <c r="J29" s="1430" t="s">
        <v>2523</v>
      </c>
      <c r="K29" s="1434" t="str">
        <f>+IF(入力シート!$J199="","",MID(TEXT(入力シート!$J199,"00000#"),入力シート!$BJ$9,1))</f>
        <v/>
      </c>
      <c r="L29" s="1435"/>
      <c r="M29" s="1434" t="str">
        <f>+IF(入力シート!$J199="","",MID(TEXT(入力シート!$J199,"00000#"),入力シート!$BL$9,1))</f>
        <v/>
      </c>
      <c r="N29" s="1435"/>
      <c r="O29" s="1434" t="str">
        <f>+IF(入力シート!$J199="","",MID(TEXT(入力シート!$J199,"00000#"),入力シート!$BN$9,1))</f>
        <v/>
      </c>
      <c r="P29" s="1435"/>
      <c r="Q29" s="1434" t="str">
        <f>+IF(入力シート!$J199="","",MID(TEXT(入力シート!$J199,"00000#"),入力シート!$BP$9,1))</f>
        <v/>
      </c>
      <c r="R29" s="1435"/>
      <c r="S29" s="1434" t="str">
        <f>+IF(入力シート!$J199="","",MID(TEXT(入力シート!$J199,"00000#"),入力シート!$BR$9,1))</f>
        <v/>
      </c>
      <c r="T29" s="1435"/>
      <c r="U29" s="1434" t="str">
        <f>+IF(入力シート!$J199="","",MID(TEXT(入力シート!$J199,"00000#"),入力シート!$BT$9,1))</f>
        <v/>
      </c>
      <c r="V29" s="1435"/>
      <c r="W29" s="1447" t="str">
        <f>+IF(入力シート!$L199="","",MID(入力シート!$L199,入力シート!BI$181,1))</f>
        <v/>
      </c>
      <c r="X29" s="1416"/>
      <c r="Y29" s="1468" t="str">
        <f>+IF(入力シート!$L199="","",MID(入力シート!$L199,入力シート!BK$181,1))</f>
        <v/>
      </c>
      <c r="Z29" s="1471"/>
      <c r="AA29" s="1468" t="str">
        <f>+IF(入力シート!$L199="","",MID(入力シート!$L199,入力シート!BM$181,1))</f>
        <v/>
      </c>
      <c r="AB29" s="1471"/>
      <c r="AC29" s="1468" t="str">
        <f>+IF(入力シート!$L199="","",MID(入力シート!$L199,入力シート!BO$181,1))</f>
        <v/>
      </c>
      <c r="AD29" s="1471"/>
      <c r="AE29" s="1468" t="str">
        <f>+IF(入力シート!$L199="","",MID(入力シート!$L199,入力シート!BQ$181,1))</f>
        <v/>
      </c>
      <c r="AF29" s="1471"/>
      <c r="AG29" s="1468" t="str">
        <f>+IF(入力シート!$L199="","",MID(入力シート!$L199,入力シート!BS$181,1))</f>
        <v/>
      </c>
      <c r="AH29" s="1471"/>
      <c r="AI29" s="1468" t="str">
        <f>+IF(入力シート!$L199="","",MID(入力シート!$L199,入力シート!BU$181,1))</f>
        <v/>
      </c>
      <c r="AJ29" s="1471"/>
      <c r="AK29" s="1468" t="str">
        <f>+IF(入力シート!$L199="","",MID(入力シート!$L199,入力シート!BW$181,1))</f>
        <v/>
      </c>
      <c r="AL29" s="1471"/>
      <c r="AM29" s="1468" t="str">
        <f>+IF(入力シート!$L199="","",MID(入力シート!$L199,入力シート!BY$181,1))</f>
        <v/>
      </c>
      <c r="AN29" s="1471"/>
      <c r="AO29" s="1468" t="str">
        <f>+IF(入力シート!$L199="","",MID(入力シート!$L199,入力シート!CA$181,1))</f>
        <v/>
      </c>
      <c r="AP29" s="1471"/>
      <c r="AQ29" s="1468" t="str">
        <f>+IF(入力シート!$L199="","",MID(入力シート!$L199,入力シート!CC$181,1))</f>
        <v/>
      </c>
      <c r="AR29" s="1471"/>
      <c r="AS29" s="1468" t="str">
        <f>+IF(入力シート!$L199="","",MID(入力シート!$L199,入力シート!CE$181,1))</f>
        <v/>
      </c>
      <c r="AT29" s="1471"/>
      <c r="AU29" s="1468" t="str">
        <f>+IF(入力シート!$L199="","",MID(入力シート!$L199,入力シート!CG$181,1))</f>
        <v/>
      </c>
      <c r="AV29" s="1471"/>
      <c r="AW29" s="1468" t="str">
        <f>+IF(入力シート!$L199="","",MID(入力シート!$L199,入力シート!CI$181,1))</f>
        <v/>
      </c>
      <c r="AX29" s="1471"/>
      <c r="AY29" s="1468" t="str">
        <f>+IF(入力シート!$L199="","",MID(入力シート!$L199,入力シート!CK$181,1))</f>
        <v/>
      </c>
      <c r="AZ29" s="1471"/>
      <c r="BA29" s="1468" t="str">
        <f>+IF(入力シート!$L199="","",MID(入力シート!$L199,入力シート!CM$181,1))</f>
        <v/>
      </c>
      <c r="BB29" s="1471"/>
      <c r="BC29" s="1468" t="str">
        <f>+IF(入力シート!$L199="","",MID(入力シート!$L199,入力シート!CO$181,1))</f>
        <v/>
      </c>
      <c r="BD29" s="1471"/>
      <c r="BE29" s="1468" t="str">
        <f>+IF(入力シート!$L199="","",MID(入力シート!$L199,入力シート!CQ$181,1))</f>
        <v/>
      </c>
      <c r="BF29" s="1469"/>
      <c r="BG29" s="655" t="str">
        <f>+IF(入力シート!$Z199="","",MID(TEXT(入力シート!$Z199,"00#"),入力シート!BI$183,1))</f>
        <v/>
      </c>
      <c r="BH29" s="656" t="str">
        <f>+IF(入力シート!$Z199="","",MID(TEXT(入力シート!$Z199,"00#"),入力シート!BJ$183,1))</f>
        <v/>
      </c>
      <c r="BI29" s="552" t="str">
        <f>+IF(入力シート!$Z199="","",MID(TEXT(入力シート!$Z199,"00#"),入力シート!BK$183,1))</f>
        <v/>
      </c>
      <c r="BJ29" s="553" t="s">
        <v>34</v>
      </c>
      <c r="BK29" s="552" t="str">
        <f>+IF(入力シート!$AC199="","",MID(TEXT(入力シート!$AC199,"000#"),入力シート!BI$183,1))</f>
        <v/>
      </c>
      <c r="BL29" s="552" t="str">
        <f>+IF(入力シート!$AC199="","",MID(TEXT(入力シート!$AC199,"000#"),入力シート!BJ$183,1))</f>
        <v/>
      </c>
      <c r="BM29" s="552" t="str">
        <f>+IF(入力シート!$AC199="","",MID(TEXT(入力シート!$AC199,"000#"),入力シート!BK$183,1))</f>
        <v/>
      </c>
      <c r="BN29" s="552" t="str">
        <f>+IF(入力シート!$AC199="","",MID(TEXT(入力シート!$AC199,"000#"),入力シート!BL$183,1))</f>
        <v/>
      </c>
      <c r="BO29" s="1418" t="str">
        <f>+IF(入力シート!$AE199="","",MID(入力シート!$AE199,入力シート!BI$181,1))</f>
        <v/>
      </c>
      <c r="BP29" s="1419"/>
      <c r="BQ29" s="1420" t="str">
        <f>+IF(入力シート!$AE199="","",MID(入力シート!$AE199,入力シート!BK$181,1))</f>
        <v/>
      </c>
      <c r="BR29" s="1421"/>
      <c r="BS29" s="1420" t="str">
        <f>+IF(入力シート!$AE199="","",MID(入力シート!$AE199,入力シート!BM$181,1))</f>
        <v/>
      </c>
      <c r="BT29" s="1421"/>
      <c r="BU29" s="1441" t="str">
        <f>+IF(入力シート!$AE199="","",MID(入力シート!$AE199,入力シート!BO$181,1))</f>
        <v/>
      </c>
      <c r="BV29" s="1442"/>
      <c r="BW29" s="1420" t="str">
        <f>+IF(入力シート!$AE199="","",MID(入力シート!$AE199,入力シート!BQ$181,1))</f>
        <v/>
      </c>
      <c r="BX29" s="1421"/>
      <c r="BY29" s="1420" t="str">
        <f>+IF(入力シート!$AE199="","",MID(入力シート!$AE199,入力シート!BS$181,1))</f>
        <v/>
      </c>
      <c r="BZ29" s="1421"/>
      <c r="CA29" s="1441" t="str">
        <f>+IF(入力シート!$AE199="","",MID(入力シート!$AE199,入力シート!BU$181,1))</f>
        <v/>
      </c>
      <c r="CB29" s="1442"/>
      <c r="CC29" s="1420" t="str">
        <f>+IF(入力シート!$AE199="","",MID(入力シート!$AE199,入力シート!BW$181,1))</f>
        <v/>
      </c>
      <c r="CD29" s="1466"/>
    </row>
    <row r="30" spans="1:89" s="411" customFormat="1" ht="23.25" customHeight="1" thickBot="1">
      <c r="B30" s="1425"/>
      <c r="C30" s="1428"/>
      <c r="D30" s="1429"/>
      <c r="E30" s="1431"/>
      <c r="F30" s="1433"/>
      <c r="G30" s="1429"/>
      <c r="H30" s="1433"/>
      <c r="I30" s="1429"/>
      <c r="J30" s="1431"/>
      <c r="K30" s="1436"/>
      <c r="L30" s="1437"/>
      <c r="M30" s="1436"/>
      <c r="N30" s="1437"/>
      <c r="O30" s="1436"/>
      <c r="P30" s="1437"/>
      <c r="Q30" s="1436"/>
      <c r="R30" s="1437"/>
      <c r="S30" s="1436"/>
      <c r="T30" s="1437"/>
      <c r="U30" s="1436"/>
      <c r="V30" s="1437"/>
      <c r="W30" s="1448" t="str">
        <f>+IF(入力シート!$L199="","",MID(入力シート!$L199,入力シート!CS$181,1))</f>
        <v/>
      </c>
      <c r="X30" s="1414"/>
      <c r="Y30" s="1462" t="str">
        <f>+IF(入力シート!$L199="","",MID(入力シート!$L199,入力シート!CU$181,1))</f>
        <v/>
      </c>
      <c r="Z30" s="1463"/>
      <c r="AA30" s="1462" t="str">
        <f>+IF(入力シート!$L199="","",MID(入力シート!$L199,入力シート!CW$181,1))</f>
        <v/>
      </c>
      <c r="AB30" s="1463"/>
      <c r="AC30" s="1462" t="str">
        <f>+IF(入力シート!$L199="","",MID(入力シート!$L199,入力シート!CY$181,1))</f>
        <v/>
      </c>
      <c r="AD30" s="1463"/>
      <c r="AE30" s="1462" t="str">
        <f>+IF(入力シート!$L199="","",MID(入力シート!$L199,入力シート!DA$181,1))</f>
        <v/>
      </c>
      <c r="AF30" s="1463"/>
      <c r="AG30" s="1462" t="str">
        <f>+IF(入力シート!$L199="","",MID(入力シート!$L199,入力シート!DC$181,1))</f>
        <v/>
      </c>
      <c r="AH30" s="1463"/>
      <c r="AI30" s="1462" t="str">
        <f>+IF(入力シート!$L199="","",MID(入力シート!$L199,入力シート!DE$181,1))</f>
        <v/>
      </c>
      <c r="AJ30" s="1463"/>
      <c r="AK30" s="1462" t="str">
        <f>+IF(入力シート!$L199="","",MID(入力シート!$L199,入力シート!DG$181,1))</f>
        <v/>
      </c>
      <c r="AL30" s="1463"/>
      <c r="AM30" s="1462" t="str">
        <f>+IF(入力シート!$L199="","",MID(入力シート!$L199,入力シート!DI$181,1))</f>
        <v/>
      </c>
      <c r="AN30" s="1463"/>
      <c r="AO30" s="1462" t="str">
        <f>+IF(入力シート!$L199="","",MID(入力シート!$L199,入力シート!DK$181,1))</f>
        <v/>
      </c>
      <c r="AP30" s="1463"/>
      <c r="AQ30" s="1462" t="str">
        <f>+IF(入力シート!$L199="","",MID(入力シート!$L199,入力シート!DM$181,1))</f>
        <v/>
      </c>
      <c r="AR30" s="1463"/>
      <c r="AS30" s="1462" t="str">
        <f>+IF(入力シート!$L199="","",MID(入力シート!$L199,入力シート!DO$181,1))</f>
        <v/>
      </c>
      <c r="AT30" s="1463"/>
      <c r="AU30" s="1462" t="str">
        <f>+IF(入力シート!$L199="","",MID(入力シート!$L199,入力シート!DQ$181,1))</f>
        <v/>
      </c>
      <c r="AV30" s="1463"/>
      <c r="AW30" s="1462" t="str">
        <f>+IF(入力シート!$L199="","",MID(入力シート!$L199,入力シート!DS$181,1))</f>
        <v/>
      </c>
      <c r="AX30" s="1463"/>
      <c r="AY30" s="1462" t="str">
        <f>+IF(入力シート!$L199="","",MID(入力シート!$L199,入力シート!DU$181,1))</f>
        <v/>
      </c>
      <c r="AZ30" s="1463"/>
      <c r="BA30" s="1462" t="str">
        <f>+IF(入力シート!$L199="","",MID(入力シート!$L199,入力シート!DW$181,1))</f>
        <v/>
      </c>
      <c r="BB30" s="1463"/>
      <c r="BC30" s="1462" t="str">
        <f>+IF(入力シート!$L199="","",MID(入力シート!$L199,入力シート!DY$181,1))</f>
        <v/>
      </c>
      <c r="BD30" s="1463"/>
      <c r="BE30" s="1462" t="str">
        <f>+IF(入力シート!$L199="","",MID(入力シート!$L199,入力シート!EA$181,1))</f>
        <v/>
      </c>
      <c r="BF30" s="1464"/>
      <c r="BG30" s="1409" t="str">
        <f>+IF(入力シート!$BJ199="","",MID(入力シート!$BJ199,入力シート!BI$181,1))</f>
        <v>　</v>
      </c>
      <c r="BH30" s="1410"/>
      <c r="BI30" s="1405" t="str">
        <f>+IF(入力シート!$BJ199="","",MID(入力シート!$BJ199,入力シート!BK$181,1))</f>
        <v/>
      </c>
      <c r="BJ30" s="1406"/>
      <c r="BK30" s="1411" t="str">
        <f>+IF(入力シート!$BJ199="","",MID(入力シート!$BJ199,入力シート!BM$181,1))</f>
        <v/>
      </c>
      <c r="BL30" s="1412"/>
      <c r="BM30" s="1405" t="str">
        <f>+IF(入力シート!$BJ199="","",MID(入力シート!$BJ199,入力シート!BO$181,1))</f>
        <v/>
      </c>
      <c r="BN30" s="1406"/>
      <c r="BO30" s="1405" t="str">
        <f>+IF(入力シート!$BJ199="","",MID(入力シート!$BJ199,入力シート!BQ$181,1))</f>
        <v/>
      </c>
      <c r="BP30" s="1406"/>
      <c r="BQ30" s="1411" t="str">
        <f>+IF(入力シート!$BJ199="","",MID(入力シート!$BJ199,入力シート!BS$181,1))</f>
        <v/>
      </c>
      <c r="BR30" s="1412"/>
      <c r="BS30" s="1405" t="str">
        <f>+IF(入力シート!$BJ199="","",MID(入力シート!$BJ199,入力シート!BU$181,1))</f>
        <v/>
      </c>
      <c r="BT30" s="1406"/>
      <c r="BU30" s="1405" t="str">
        <f>+IF(入力シート!$BJ199="","",MID(入力シート!$BJ199,入力シート!BW$181,1))</f>
        <v/>
      </c>
      <c r="BV30" s="1406"/>
      <c r="BW30" s="1405" t="str">
        <f>+IF(入力シート!$BJ199="","",MID(入力シート!$BJ199,入力シート!BY$181,1))</f>
        <v/>
      </c>
      <c r="BX30" s="1406"/>
      <c r="BY30" s="1405" t="str">
        <f>+IF(入力シート!$BJ199="","",MID(入力シート!$BJ199,入力シート!CA$181,1))</f>
        <v/>
      </c>
      <c r="BZ30" s="1406"/>
      <c r="CA30" s="1405" t="str">
        <f>+IF(入力シート!$BJ199="","",MID(入力シート!$BJ199,入力シート!CC$181,1))</f>
        <v/>
      </c>
      <c r="CB30" s="1406"/>
      <c r="CC30" s="1405" t="str">
        <f>+IF(入力シート!$BJ199="","",MID(入力シート!$BJ199,入力シート!CE$181,1))</f>
        <v/>
      </c>
      <c r="CD30" s="1460"/>
    </row>
    <row r="31" spans="1:89" s="411" customFormat="1" ht="23.25" customHeight="1">
      <c r="B31" s="1424">
        <v>4</v>
      </c>
      <c r="C31" s="1426" t="str">
        <f>+IF(入力シート!$F201="","",入力シート!F201)</f>
        <v/>
      </c>
      <c r="D31" s="1427"/>
      <c r="E31" s="1430" t="s">
        <v>2523</v>
      </c>
      <c r="F31" s="1432" t="str">
        <f>+IF(入力シート!$H201="","",MID(TEXT(入力シート!$H201,"0#"),入力シート!$BJ$9,1))</f>
        <v/>
      </c>
      <c r="G31" s="1427"/>
      <c r="H31" s="1432" t="str">
        <f>+IF(入力シート!$H201="","",MID(TEXT(入力シート!$H201,"0#"),入力シート!$BL$9,1))</f>
        <v/>
      </c>
      <c r="I31" s="1427"/>
      <c r="J31" s="1430" t="s">
        <v>2523</v>
      </c>
      <c r="K31" s="1434" t="str">
        <f>+IF(入力シート!$J201="","",MID(TEXT(入力シート!$J201,"00000#"),入力シート!$BJ$9,1))</f>
        <v/>
      </c>
      <c r="L31" s="1435"/>
      <c r="M31" s="1434" t="str">
        <f>+IF(入力シート!$J201="","",MID(TEXT(入力シート!$J201,"00000#"),入力シート!$BL$9,1))</f>
        <v/>
      </c>
      <c r="N31" s="1435"/>
      <c r="O31" s="1434" t="str">
        <f>+IF(入力シート!$J201="","",MID(TEXT(入力シート!$J201,"00000#"),入力シート!$BN$9,1))</f>
        <v/>
      </c>
      <c r="P31" s="1435"/>
      <c r="Q31" s="1434" t="str">
        <f>+IF(入力シート!$J201="","",MID(TEXT(入力シート!$J201,"00000#"),入力シート!$BP$9,1))</f>
        <v/>
      </c>
      <c r="R31" s="1435"/>
      <c r="S31" s="1434" t="str">
        <f>+IF(入力シート!$J201="","",MID(TEXT(入力シート!$J201,"00000#"),入力シート!$BR$9,1))</f>
        <v/>
      </c>
      <c r="T31" s="1435"/>
      <c r="U31" s="1434" t="str">
        <f>+IF(入力シート!$J201="","",MID(TEXT(入力シート!$J201,"00000#"),入力シート!$BT$9,1))</f>
        <v/>
      </c>
      <c r="V31" s="1435"/>
      <c r="W31" s="1447" t="str">
        <f>+IF(入力シート!$L201="","",MID(入力シート!$L201,入力シート!BI$181,1))</f>
        <v/>
      </c>
      <c r="X31" s="1416"/>
      <c r="Y31" s="1468" t="str">
        <f>+IF(入力シート!$L201="","",MID(入力シート!$L201,入力シート!BK$181,1))</f>
        <v/>
      </c>
      <c r="Z31" s="1471"/>
      <c r="AA31" s="1468" t="str">
        <f>+IF(入力シート!$L201="","",MID(入力シート!$L201,入力シート!BM$181,1))</f>
        <v/>
      </c>
      <c r="AB31" s="1471"/>
      <c r="AC31" s="1468" t="str">
        <f>+IF(入力シート!$L201="","",MID(入力シート!$L201,入力シート!BO$181,1))</f>
        <v/>
      </c>
      <c r="AD31" s="1471"/>
      <c r="AE31" s="1468" t="str">
        <f>+IF(入力シート!$L201="","",MID(入力シート!$L201,入力シート!BQ$181,1))</f>
        <v/>
      </c>
      <c r="AF31" s="1471"/>
      <c r="AG31" s="1468" t="str">
        <f>+IF(入力シート!$L201="","",MID(入力シート!$L201,入力シート!BS$181,1))</f>
        <v/>
      </c>
      <c r="AH31" s="1471"/>
      <c r="AI31" s="1468" t="str">
        <f>+IF(入力シート!$L201="","",MID(入力シート!$L201,入力シート!BU$181,1))</f>
        <v/>
      </c>
      <c r="AJ31" s="1471"/>
      <c r="AK31" s="1468" t="str">
        <f>+IF(入力シート!$L201="","",MID(入力シート!$L201,入力シート!BW$181,1))</f>
        <v/>
      </c>
      <c r="AL31" s="1471"/>
      <c r="AM31" s="1468" t="str">
        <f>+IF(入力シート!$L201="","",MID(入力シート!$L201,入力シート!BY$181,1))</f>
        <v/>
      </c>
      <c r="AN31" s="1471"/>
      <c r="AO31" s="1468" t="str">
        <f>+IF(入力シート!$L201="","",MID(入力シート!$L201,入力シート!CA$181,1))</f>
        <v/>
      </c>
      <c r="AP31" s="1471"/>
      <c r="AQ31" s="1468" t="str">
        <f>+IF(入力シート!$L201="","",MID(入力シート!$L201,入力シート!CC$181,1))</f>
        <v/>
      </c>
      <c r="AR31" s="1471"/>
      <c r="AS31" s="1468" t="str">
        <f>+IF(入力シート!$L201="","",MID(入力シート!$L201,入力シート!CE$181,1))</f>
        <v/>
      </c>
      <c r="AT31" s="1471"/>
      <c r="AU31" s="1468" t="str">
        <f>+IF(入力シート!$L201="","",MID(入力シート!$L201,入力シート!CG$181,1))</f>
        <v/>
      </c>
      <c r="AV31" s="1471"/>
      <c r="AW31" s="1468" t="str">
        <f>+IF(入力シート!$L201="","",MID(入力シート!$L201,入力シート!CI$181,1))</f>
        <v/>
      </c>
      <c r="AX31" s="1471"/>
      <c r="AY31" s="1468" t="str">
        <f>+IF(入力シート!$L201="","",MID(入力シート!$L201,入力シート!CK$181,1))</f>
        <v/>
      </c>
      <c r="AZ31" s="1471"/>
      <c r="BA31" s="1468" t="str">
        <f>+IF(入力シート!$L201="","",MID(入力シート!$L201,入力シート!CM$181,1))</f>
        <v/>
      </c>
      <c r="BB31" s="1471"/>
      <c r="BC31" s="1468" t="str">
        <f>+IF(入力シート!$L201="","",MID(入力シート!$L201,入力シート!CO$181,1))</f>
        <v/>
      </c>
      <c r="BD31" s="1471"/>
      <c r="BE31" s="1468" t="str">
        <f>+IF(入力シート!$L201="","",MID(入力シート!$L201,入力シート!CQ$181,1))</f>
        <v/>
      </c>
      <c r="BF31" s="1469"/>
      <c r="BG31" s="655" t="str">
        <f>+IF(入力シート!$Z201="","",MID(TEXT(入力シート!$Z201,"00#"),入力シート!BI$183,1))</f>
        <v/>
      </c>
      <c r="BH31" s="656" t="str">
        <f>+IF(入力シート!$Z201="","",MID(TEXT(入力シート!$Z201,"00#"),入力シート!BJ$183,1))</f>
        <v/>
      </c>
      <c r="BI31" s="552" t="str">
        <f>+IF(入力シート!$Z201="","",MID(TEXT(入力シート!$Z201,"00#"),入力シート!BK$183,1))</f>
        <v/>
      </c>
      <c r="BJ31" s="553" t="s">
        <v>34</v>
      </c>
      <c r="BK31" s="552" t="str">
        <f>+IF(入力シート!$AC201="","",MID(TEXT(入力シート!$AC201,"000#"),入力シート!BI$183,1))</f>
        <v/>
      </c>
      <c r="BL31" s="552" t="str">
        <f>+IF(入力シート!$AC201="","",MID(TEXT(入力シート!$AC201,"000#"),入力シート!BJ$183,1))</f>
        <v/>
      </c>
      <c r="BM31" s="552" t="str">
        <f>+IF(入力シート!$AC201="","",MID(TEXT(入力シート!$AC201,"000#"),入力シート!BK$183,1))</f>
        <v/>
      </c>
      <c r="BN31" s="552" t="str">
        <f>+IF(入力シート!$AC201="","",MID(TEXT(入力シート!$AC201,"000#"),入力シート!BL$183,1))</f>
        <v/>
      </c>
      <c r="BO31" s="1418" t="str">
        <f>+IF(入力シート!$AE201="","",MID(入力シート!$AE201,入力シート!BI$181,1))</f>
        <v/>
      </c>
      <c r="BP31" s="1419"/>
      <c r="BQ31" s="1420" t="str">
        <f>+IF(入力シート!$AE201="","",MID(入力シート!$AE201,入力シート!BK$181,1))</f>
        <v/>
      </c>
      <c r="BR31" s="1421"/>
      <c r="BS31" s="1420" t="str">
        <f>+IF(入力シート!$AE201="","",MID(入力シート!$AE201,入力シート!BM$181,1))</f>
        <v/>
      </c>
      <c r="BT31" s="1421"/>
      <c r="BU31" s="1441" t="str">
        <f>+IF(入力シート!$AE201="","",MID(入力シート!$AE201,入力シート!BO$181,1))</f>
        <v/>
      </c>
      <c r="BV31" s="1442"/>
      <c r="BW31" s="1420" t="str">
        <f>+IF(入力シート!$AE201="","",MID(入力シート!$AE201,入力シート!BQ$181,1))</f>
        <v/>
      </c>
      <c r="BX31" s="1421"/>
      <c r="BY31" s="1420" t="str">
        <f>+IF(入力シート!$AE201="","",MID(入力シート!$AE201,入力シート!BS$181,1))</f>
        <v/>
      </c>
      <c r="BZ31" s="1421"/>
      <c r="CA31" s="1441" t="str">
        <f>+IF(入力シート!$AE201="","",MID(入力シート!$AE201,入力シート!BU$181,1))</f>
        <v/>
      </c>
      <c r="CB31" s="1442"/>
      <c r="CC31" s="1420" t="str">
        <f>+IF(入力シート!$AE201="","",MID(入力シート!$AE201,入力シート!BW$181,1))</f>
        <v/>
      </c>
      <c r="CD31" s="1466"/>
    </row>
    <row r="32" spans="1:89" s="411" customFormat="1" ht="23.25" customHeight="1" thickBot="1">
      <c r="B32" s="1425"/>
      <c r="C32" s="1428"/>
      <c r="D32" s="1429"/>
      <c r="E32" s="1431"/>
      <c r="F32" s="1433"/>
      <c r="G32" s="1429"/>
      <c r="H32" s="1433"/>
      <c r="I32" s="1429"/>
      <c r="J32" s="1431"/>
      <c r="K32" s="1436"/>
      <c r="L32" s="1437"/>
      <c r="M32" s="1436"/>
      <c r="N32" s="1437"/>
      <c r="O32" s="1436"/>
      <c r="P32" s="1437"/>
      <c r="Q32" s="1436"/>
      <c r="R32" s="1437"/>
      <c r="S32" s="1436"/>
      <c r="T32" s="1437"/>
      <c r="U32" s="1436"/>
      <c r="V32" s="1437"/>
      <c r="W32" s="1448" t="str">
        <f>+IF(入力シート!$L201="","",MID(入力シート!$L201,入力シート!CS$181,1))</f>
        <v/>
      </c>
      <c r="X32" s="1414"/>
      <c r="Y32" s="1462" t="str">
        <f>+IF(入力シート!$L201="","",MID(入力シート!$L201,入力シート!CU$181,1))</f>
        <v/>
      </c>
      <c r="Z32" s="1463"/>
      <c r="AA32" s="1462" t="str">
        <f>+IF(入力シート!$L201="","",MID(入力シート!$L201,入力シート!CW$181,1))</f>
        <v/>
      </c>
      <c r="AB32" s="1463"/>
      <c r="AC32" s="1462" t="str">
        <f>+IF(入力シート!$L201="","",MID(入力シート!$L201,入力シート!CY$181,1))</f>
        <v/>
      </c>
      <c r="AD32" s="1463"/>
      <c r="AE32" s="1462" t="str">
        <f>+IF(入力シート!$L201="","",MID(入力シート!$L201,入力シート!DA$181,1))</f>
        <v/>
      </c>
      <c r="AF32" s="1463"/>
      <c r="AG32" s="1462" t="str">
        <f>+IF(入力シート!$L201="","",MID(入力シート!$L201,入力シート!DC$181,1))</f>
        <v/>
      </c>
      <c r="AH32" s="1463"/>
      <c r="AI32" s="1462" t="str">
        <f>+IF(入力シート!$L201="","",MID(入力シート!$L201,入力シート!DE$181,1))</f>
        <v/>
      </c>
      <c r="AJ32" s="1463"/>
      <c r="AK32" s="1462" t="str">
        <f>+IF(入力シート!$L201="","",MID(入力シート!$L201,入力シート!DG$181,1))</f>
        <v/>
      </c>
      <c r="AL32" s="1463"/>
      <c r="AM32" s="1462" t="str">
        <f>+IF(入力シート!$L201="","",MID(入力シート!$L201,入力シート!DI$181,1))</f>
        <v/>
      </c>
      <c r="AN32" s="1463"/>
      <c r="AO32" s="1462" t="str">
        <f>+IF(入力シート!$L201="","",MID(入力シート!$L201,入力シート!DK$181,1))</f>
        <v/>
      </c>
      <c r="AP32" s="1463"/>
      <c r="AQ32" s="1462" t="str">
        <f>+IF(入力シート!$L201="","",MID(入力シート!$L201,入力シート!DM$181,1))</f>
        <v/>
      </c>
      <c r="AR32" s="1463"/>
      <c r="AS32" s="1462" t="str">
        <f>+IF(入力シート!$L201="","",MID(入力シート!$L201,入力シート!DO$181,1))</f>
        <v/>
      </c>
      <c r="AT32" s="1463"/>
      <c r="AU32" s="1462" t="str">
        <f>+IF(入力シート!$L201="","",MID(入力シート!$L201,入力シート!DQ$181,1))</f>
        <v/>
      </c>
      <c r="AV32" s="1463"/>
      <c r="AW32" s="1462" t="str">
        <f>+IF(入力シート!$L201="","",MID(入力シート!$L201,入力シート!DS$181,1))</f>
        <v/>
      </c>
      <c r="AX32" s="1463"/>
      <c r="AY32" s="1462" t="str">
        <f>+IF(入力シート!$L201="","",MID(入力シート!$L201,入力シート!DU$181,1))</f>
        <v/>
      </c>
      <c r="AZ32" s="1463"/>
      <c r="BA32" s="1462" t="str">
        <f>+IF(入力シート!$L201="","",MID(入力シート!$L201,入力シート!DW$181,1))</f>
        <v/>
      </c>
      <c r="BB32" s="1463"/>
      <c r="BC32" s="1462" t="str">
        <f>+IF(入力シート!$L201="","",MID(入力シート!$L201,入力シート!DY$181,1))</f>
        <v/>
      </c>
      <c r="BD32" s="1463"/>
      <c r="BE32" s="1462" t="str">
        <f>+IF(入力シート!$L201="","",MID(入力シート!$L201,入力シート!EA$181,1))</f>
        <v/>
      </c>
      <c r="BF32" s="1464"/>
      <c r="BG32" s="1409" t="str">
        <f>+IF(入力シート!$BJ201="","",MID(入力シート!$BJ201,入力シート!BI$181,1))</f>
        <v>　</v>
      </c>
      <c r="BH32" s="1410"/>
      <c r="BI32" s="1405" t="str">
        <f>+IF(入力シート!$BJ201="","",MID(入力シート!$BJ201,入力シート!BK$181,1))</f>
        <v/>
      </c>
      <c r="BJ32" s="1406"/>
      <c r="BK32" s="1411" t="str">
        <f>+IF(入力シート!$BJ201="","",MID(入力シート!$BJ201,入力シート!BM$181,1))</f>
        <v/>
      </c>
      <c r="BL32" s="1412"/>
      <c r="BM32" s="1405" t="str">
        <f>+IF(入力シート!$BJ201="","",MID(入力シート!$BJ201,入力シート!BO$181,1))</f>
        <v/>
      </c>
      <c r="BN32" s="1406"/>
      <c r="BO32" s="1405" t="str">
        <f>+IF(入力シート!$BJ201="","",MID(入力シート!$BJ201,入力シート!BQ$181,1))</f>
        <v/>
      </c>
      <c r="BP32" s="1406"/>
      <c r="BQ32" s="1411" t="str">
        <f>+IF(入力シート!$BJ201="","",MID(入力シート!$BJ201,入力シート!BS$181,1))</f>
        <v/>
      </c>
      <c r="BR32" s="1412"/>
      <c r="BS32" s="1405" t="str">
        <f>+IF(入力シート!$BJ201="","",MID(入力シート!$BJ201,入力シート!BU$181,1))</f>
        <v/>
      </c>
      <c r="BT32" s="1406"/>
      <c r="BU32" s="1405" t="str">
        <f>+IF(入力シート!$BJ201="","",MID(入力シート!$BJ201,入力シート!BW$181,1))</f>
        <v/>
      </c>
      <c r="BV32" s="1406"/>
      <c r="BW32" s="1405" t="str">
        <f>+IF(入力シート!$BJ201="","",MID(入力シート!$BJ201,入力シート!BY$181,1))</f>
        <v/>
      </c>
      <c r="BX32" s="1406"/>
      <c r="BY32" s="1405" t="str">
        <f>+IF(入力シート!$BJ201="","",MID(入力シート!$BJ201,入力シート!CA$181,1))</f>
        <v/>
      </c>
      <c r="BZ32" s="1406"/>
      <c r="CA32" s="1405" t="str">
        <f>+IF(入力シート!$BJ201="","",MID(入力シート!$BJ201,入力シート!CC$181,1))</f>
        <v/>
      </c>
      <c r="CB32" s="1406"/>
      <c r="CC32" s="1405" t="str">
        <f>+IF(入力シート!$BJ201="","",MID(入力シート!$BJ201,入力シート!CE$181,1))</f>
        <v/>
      </c>
      <c r="CD32" s="1460"/>
    </row>
    <row r="33" spans="1:87" s="548" customFormat="1" ht="23.25" customHeight="1">
      <c r="B33" s="1424">
        <v>5</v>
      </c>
      <c r="C33" s="1426" t="str">
        <f>+IF(入力シート!$F203="","",入力シート!F203)</f>
        <v/>
      </c>
      <c r="D33" s="1427"/>
      <c r="E33" s="1430" t="s">
        <v>2523</v>
      </c>
      <c r="F33" s="1432" t="str">
        <f>+IF(入力シート!$H203="","",MID(TEXT(入力シート!$H203,"0#"),入力シート!$BJ$9,1))</f>
        <v/>
      </c>
      <c r="G33" s="1427"/>
      <c r="H33" s="1432" t="str">
        <f>+IF(入力シート!$H203="","",MID(TEXT(入力シート!$H203,"0#"),入力シート!$BL$9,1))</f>
        <v/>
      </c>
      <c r="I33" s="1427"/>
      <c r="J33" s="1430" t="s">
        <v>2523</v>
      </c>
      <c r="K33" s="1434" t="str">
        <f>+IF(入力シート!$J203="","",MID(TEXT(入力シート!$J203,"00000#"),入力シート!$BJ$9,1))</f>
        <v/>
      </c>
      <c r="L33" s="1435"/>
      <c r="M33" s="1434" t="str">
        <f>+IF(入力シート!$J203="","",MID(TEXT(入力シート!$J203,"00000#"),入力シート!$BL$9,1))</f>
        <v/>
      </c>
      <c r="N33" s="1435"/>
      <c r="O33" s="1434" t="str">
        <f>+IF(入力シート!$J203="","",MID(TEXT(入力シート!$J203,"00000#"),入力シート!$BN$9,1))</f>
        <v/>
      </c>
      <c r="P33" s="1435"/>
      <c r="Q33" s="1434" t="str">
        <f>+IF(入力シート!$J203="","",MID(TEXT(入力シート!$J203,"00000#"),入力シート!$BP$9,1))</f>
        <v/>
      </c>
      <c r="R33" s="1435"/>
      <c r="S33" s="1434" t="str">
        <f>+IF(入力シート!$J203="","",MID(TEXT(入力シート!$J203,"00000#"),入力シート!$BR$9,1))</f>
        <v/>
      </c>
      <c r="T33" s="1435"/>
      <c r="U33" s="1434" t="str">
        <f>+IF(入力シート!$J203="","",MID(TEXT(入力シート!$J203,"00000#"),入力シート!$BT$9,1))</f>
        <v/>
      </c>
      <c r="V33" s="1435"/>
      <c r="W33" s="1447" t="str">
        <f>+IF(入力シート!$L203="","",MID(入力シート!$L203,入力シート!BI$181,1))</f>
        <v/>
      </c>
      <c r="X33" s="1416"/>
      <c r="Y33" s="1468" t="str">
        <f>+IF(入力シート!$L203="","",MID(入力シート!$L203,入力シート!BK$181,1))</f>
        <v/>
      </c>
      <c r="Z33" s="1471"/>
      <c r="AA33" s="1468" t="str">
        <f>+IF(入力シート!$L203="","",MID(入力シート!$L203,入力シート!BM$181,1))</f>
        <v/>
      </c>
      <c r="AB33" s="1471"/>
      <c r="AC33" s="1468" t="str">
        <f>+IF(入力シート!$L203="","",MID(入力シート!$L203,入力シート!BO$181,1))</f>
        <v/>
      </c>
      <c r="AD33" s="1471"/>
      <c r="AE33" s="1468" t="str">
        <f>+IF(入力シート!$L203="","",MID(入力シート!$L203,入力シート!BQ$181,1))</f>
        <v/>
      </c>
      <c r="AF33" s="1471"/>
      <c r="AG33" s="1468" t="str">
        <f>+IF(入力シート!$L203="","",MID(入力シート!$L203,入力シート!BS$181,1))</f>
        <v/>
      </c>
      <c r="AH33" s="1471"/>
      <c r="AI33" s="1468" t="str">
        <f>+IF(入力シート!$L203="","",MID(入力シート!$L203,入力シート!BU$181,1))</f>
        <v/>
      </c>
      <c r="AJ33" s="1471"/>
      <c r="AK33" s="1468" t="str">
        <f>+IF(入力シート!$L203="","",MID(入力シート!$L203,入力シート!BW$181,1))</f>
        <v/>
      </c>
      <c r="AL33" s="1471"/>
      <c r="AM33" s="1468" t="str">
        <f>+IF(入力シート!$L203="","",MID(入力シート!$L203,入力シート!BY$181,1))</f>
        <v/>
      </c>
      <c r="AN33" s="1471"/>
      <c r="AO33" s="1468" t="str">
        <f>+IF(入力シート!$L203="","",MID(入力シート!$L203,入力シート!CA$181,1))</f>
        <v/>
      </c>
      <c r="AP33" s="1471"/>
      <c r="AQ33" s="1468" t="str">
        <f>+IF(入力シート!$L203="","",MID(入力シート!$L203,入力シート!CC$181,1))</f>
        <v/>
      </c>
      <c r="AR33" s="1471"/>
      <c r="AS33" s="1468" t="str">
        <f>+IF(入力シート!$L203="","",MID(入力シート!$L203,入力シート!CE$181,1))</f>
        <v/>
      </c>
      <c r="AT33" s="1471"/>
      <c r="AU33" s="1468" t="str">
        <f>+IF(入力シート!$L203="","",MID(入力シート!$L203,入力シート!CG$181,1))</f>
        <v/>
      </c>
      <c r="AV33" s="1471"/>
      <c r="AW33" s="1468" t="str">
        <f>+IF(入力シート!$L203="","",MID(入力シート!$L203,入力シート!CI$181,1))</f>
        <v/>
      </c>
      <c r="AX33" s="1471"/>
      <c r="AY33" s="1468" t="str">
        <f>+IF(入力シート!$L203="","",MID(入力シート!$L203,入力シート!CK$181,1))</f>
        <v/>
      </c>
      <c r="AZ33" s="1471"/>
      <c r="BA33" s="1468" t="str">
        <f>+IF(入力シート!$L203="","",MID(入力シート!$L203,入力シート!CM$181,1))</f>
        <v/>
      </c>
      <c r="BB33" s="1471"/>
      <c r="BC33" s="1468" t="str">
        <f>+IF(入力シート!$L203="","",MID(入力シート!$L203,入力シート!CO$181,1))</f>
        <v/>
      </c>
      <c r="BD33" s="1471"/>
      <c r="BE33" s="1468" t="str">
        <f>+IF(入力シート!$L203="","",MID(入力シート!$L203,入力シート!CQ$181,1))</f>
        <v/>
      </c>
      <c r="BF33" s="1469"/>
      <c r="BG33" s="655" t="str">
        <f>+IF(入力シート!$Z203="","",MID(TEXT(入力シート!$Z203,"00#"),入力シート!BI$183,1))</f>
        <v/>
      </c>
      <c r="BH33" s="656" t="str">
        <f>+IF(入力シート!$Z203="","",MID(TEXT(入力シート!$Z203,"00#"),入力シート!BJ$183,1))</f>
        <v/>
      </c>
      <c r="BI33" s="552" t="str">
        <f>+IF(入力シート!$Z203="","",MID(TEXT(入力シート!$Z203,"00#"),入力シート!BK$183,1))</f>
        <v/>
      </c>
      <c r="BJ33" s="553" t="s">
        <v>34</v>
      </c>
      <c r="BK33" s="552" t="str">
        <f>+IF(入力シート!$AC203="","",MID(TEXT(入力シート!$AC203,"000#"),入力シート!BI$183,1))</f>
        <v/>
      </c>
      <c r="BL33" s="552" t="str">
        <f>+IF(入力シート!$AC203="","",MID(TEXT(入力シート!$AC203,"000#"),入力シート!BJ$183,1))</f>
        <v/>
      </c>
      <c r="BM33" s="552" t="str">
        <f>+IF(入力シート!$AC203="","",MID(TEXT(入力シート!$AC203,"000#"),入力シート!BK$183,1))</f>
        <v/>
      </c>
      <c r="BN33" s="552" t="str">
        <f>+IF(入力シート!$AC203="","",MID(TEXT(入力シート!$AC203,"000#"),入力シート!BL$183,1))</f>
        <v/>
      </c>
      <c r="BO33" s="1418" t="str">
        <f>+IF(入力シート!$AE203="","",MID(入力シート!$AE203,入力シート!BI$181,1))</f>
        <v/>
      </c>
      <c r="BP33" s="1419"/>
      <c r="BQ33" s="1420" t="str">
        <f>+IF(入力シート!$AE203="","",MID(入力シート!$AE203,入力シート!BK$181,1))</f>
        <v/>
      </c>
      <c r="BR33" s="1421"/>
      <c r="BS33" s="1420" t="str">
        <f>+IF(入力シート!$AE203="","",MID(入力シート!$AE203,入力シート!BM$181,1))</f>
        <v/>
      </c>
      <c r="BT33" s="1421"/>
      <c r="BU33" s="1441" t="str">
        <f>+IF(入力シート!$AE203="","",MID(入力シート!$AE203,入力シート!BO$181,1))</f>
        <v/>
      </c>
      <c r="BV33" s="1442"/>
      <c r="BW33" s="1420" t="str">
        <f>+IF(入力シート!$AE203="","",MID(入力シート!$AE203,入力シート!BQ$181,1))</f>
        <v/>
      </c>
      <c r="BX33" s="1421"/>
      <c r="BY33" s="1420" t="str">
        <f>+IF(入力シート!$AE203="","",MID(入力シート!$AE203,入力シート!BS$181,1))</f>
        <v/>
      </c>
      <c r="BZ33" s="1421"/>
      <c r="CA33" s="1441" t="str">
        <f>+IF(入力シート!$AE203="","",MID(入力シート!$AE203,入力シート!BU$181,1))</f>
        <v/>
      </c>
      <c r="CB33" s="1442"/>
      <c r="CC33" s="1420" t="str">
        <f>+IF(入力シート!$AE203="","",MID(入力シート!$AE203,入力シート!BW$181,1))</f>
        <v/>
      </c>
      <c r="CD33" s="1466"/>
    </row>
    <row r="34" spans="1:87" s="411" customFormat="1" ht="23.25" customHeight="1" thickBot="1">
      <c r="B34" s="1425"/>
      <c r="C34" s="1428"/>
      <c r="D34" s="1429"/>
      <c r="E34" s="1431"/>
      <c r="F34" s="1433"/>
      <c r="G34" s="1429"/>
      <c r="H34" s="1433"/>
      <c r="I34" s="1429"/>
      <c r="J34" s="1431"/>
      <c r="K34" s="1436"/>
      <c r="L34" s="1437"/>
      <c r="M34" s="1436"/>
      <c r="N34" s="1437"/>
      <c r="O34" s="1436"/>
      <c r="P34" s="1437"/>
      <c r="Q34" s="1436"/>
      <c r="R34" s="1437"/>
      <c r="S34" s="1436"/>
      <c r="T34" s="1437"/>
      <c r="U34" s="1436"/>
      <c r="V34" s="1437"/>
      <c r="W34" s="1448" t="str">
        <f>+IF(入力シート!$L203="","",MID(入力シート!$L203,入力シート!CS$181,1))</f>
        <v/>
      </c>
      <c r="X34" s="1414"/>
      <c r="Y34" s="1462" t="str">
        <f>+IF(入力シート!$L203="","",MID(入力シート!$L203,入力シート!CU$181,1))</f>
        <v/>
      </c>
      <c r="Z34" s="1463"/>
      <c r="AA34" s="1462" t="str">
        <f>+IF(入力シート!$L203="","",MID(入力シート!$L203,入力シート!CW$181,1))</f>
        <v/>
      </c>
      <c r="AB34" s="1463"/>
      <c r="AC34" s="1462" t="str">
        <f>+IF(入力シート!$L203="","",MID(入力シート!$L203,入力シート!CY$181,1))</f>
        <v/>
      </c>
      <c r="AD34" s="1463"/>
      <c r="AE34" s="1462" t="str">
        <f>+IF(入力シート!$L203="","",MID(入力シート!$L203,入力シート!DA$181,1))</f>
        <v/>
      </c>
      <c r="AF34" s="1463"/>
      <c r="AG34" s="1462" t="str">
        <f>+IF(入力シート!$L203="","",MID(入力シート!$L203,入力シート!DC$181,1))</f>
        <v/>
      </c>
      <c r="AH34" s="1463"/>
      <c r="AI34" s="1462" t="str">
        <f>+IF(入力シート!$L203="","",MID(入力シート!$L203,入力シート!DE$181,1))</f>
        <v/>
      </c>
      <c r="AJ34" s="1463"/>
      <c r="AK34" s="1462" t="str">
        <f>+IF(入力シート!$L203="","",MID(入力シート!$L203,入力シート!DG$181,1))</f>
        <v/>
      </c>
      <c r="AL34" s="1463"/>
      <c r="AM34" s="1462" t="str">
        <f>+IF(入力シート!$L203="","",MID(入力シート!$L203,入力シート!DI$181,1))</f>
        <v/>
      </c>
      <c r="AN34" s="1463"/>
      <c r="AO34" s="1462" t="str">
        <f>+IF(入力シート!$L203="","",MID(入力シート!$L203,入力シート!DK$181,1))</f>
        <v/>
      </c>
      <c r="AP34" s="1463"/>
      <c r="AQ34" s="1462" t="str">
        <f>+IF(入力シート!$L203="","",MID(入力シート!$L203,入力シート!DM$181,1))</f>
        <v/>
      </c>
      <c r="AR34" s="1463"/>
      <c r="AS34" s="1462" t="str">
        <f>+IF(入力シート!$L203="","",MID(入力シート!$L203,入力シート!DO$181,1))</f>
        <v/>
      </c>
      <c r="AT34" s="1463"/>
      <c r="AU34" s="1462" t="str">
        <f>+IF(入力シート!$L203="","",MID(入力シート!$L203,入力シート!DQ$181,1))</f>
        <v/>
      </c>
      <c r="AV34" s="1463"/>
      <c r="AW34" s="1462" t="str">
        <f>+IF(入力シート!$L203="","",MID(入力シート!$L203,入力シート!DS$181,1))</f>
        <v/>
      </c>
      <c r="AX34" s="1463"/>
      <c r="AY34" s="1462" t="str">
        <f>+IF(入力シート!$L203="","",MID(入力シート!$L203,入力シート!DU$181,1))</f>
        <v/>
      </c>
      <c r="AZ34" s="1463"/>
      <c r="BA34" s="1462" t="str">
        <f>+IF(入力シート!$L203="","",MID(入力シート!$L203,入力シート!DW$181,1))</f>
        <v/>
      </c>
      <c r="BB34" s="1463"/>
      <c r="BC34" s="1462" t="str">
        <f>+IF(入力シート!$L203="","",MID(入力シート!$L203,入力シート!DY$181,1))</f>
        <v/>
      </c>
      <c r="BD34" s="1463"/>
      <c r="BE34" s="1462" t="str">
        <f>+IF(入力シート!$L203="","",MID(入力シート!$L203,入力シート!EA$181,1))</f>
        <v/>
      </c>
      <c r="BF34" s="1464"/>
      <c r="BG34" s="1409" t="str">
        <f>+IF(入力シート!$BJ203="","",MID(入力シート!$BJ203,入力シート!BI$181,1))</f>
        <v>　</v>
      </c>
      <c r="BH34" s="1410"/>
      <c r="BI34" s="1405" t="str">
        <f>+IF(入力シート!$BJ203="","",MID(入力シート!$BJ203,入力シート!BK$181,1))</f>
        <v/>
      </c>
      <c r="BJ34" s="1406"/>
      <c r="BK34" s="1411" t="str">
        <f>+IF(入力シート!$BJ203="","",MID(入力シート!$BJ203,入力シート!BM$181,1))</f>
        <v/>
      </c>
      <c r="BL34" s="1412"/>
      <c r="BM34" s="1405" t="str">
        <f>+IF(入力シート!$BJ203="","",MID(入力シート!$BJ203,入力シート!BO$181,1))</f>
        <v/>
      </c>
      <c r="BN34" s="1406"/>
      <c r="BO34" s="1405" t="str">
        <f>+IF(入力シート!$BJ203="","",MID(入力シート!$BJ203,入力シート!BQ$181,1))</f>
        <v/>
      </c>
      <c r="BP34" s="1406"/>
      <c r="BQ34" s="1411" t="str">
        <f>+IF(入力シート!$BJ203="","",MID(入力シート!$BJ203,入力シート!BS$181,1))</f>
        <v/>
      </c>
      <c r="BR34" s="1412"/>
      <c r="BS34" s="1405" t="str">
        <f>+IF(入力シート!$BJ203="","",MID(入力シート!$BJ203,入力シート!BU$181,1))</f>
        <v/>
      </c>
      <c r="BT34" s="1406"/>
      <c r="BU34" s="1405" t="str">
        <f>+IF(入力シート!$BJ203="","",MID(入力シート!$BJ203,入力シート!BW$181,1))</f>
        <v/>
      </c>
      <c r="BV34" s="1406"/>
      <c r="BW34" s="1405" t="str">
        <f>+IF(入力シート!$BJ203="","",MID(入力シート!$BJ203,入力シート!BY$181,1))</f>
        <v/>
      </c>
      <c r="BX34" s="1406"/>
      <c r="BY34" s="1405" t="str">
        <f>+IF(入力シート!$BJ203="","",MID(入力シート!$BJ203,入力シート!CA$181,1))</f>
        <v/>
      </c>
      <c r="BZ34" s="1406"/>
      <c r="CA34" s="1405" t="str">
        <f>+IF(入力シート!$BJ203="","",MID(入力シート!$BJ203,入力シート!CC$181,1))</f>
        <v/>
      </c>
      <c r="CB34" s="1406"/>
      <c r="CC34" s="1405" t="str">
        <f>+IF(入力シート!$BJ203="","",MID(入力シート!$BJ203,入力シート!CE$181,1))</f>
        <v/>
      </c>
      <c r="CD34" s="1460"/>
    </row>
    <row r="35" spans="1:87" s="411" customFormat="1" ht="23.25" customHeight="1">
      <c r="C35" s="417"/>
      <c r="D35" s="417"/>
      <c r="E35" s="417"/>
      <c r="F35" s="417"/>
      <c r="G35" s="417"/>
      <c r="H35" s="417"/>
      <c r="I35" s="554"/>
      <c r="J35" s="554"/>
      <c r="K35" s="555"/>
      <c r="L35" s="555"/>
      <c r="M35" s="555"/>
      <c r="N35" s="555"/>
      <c r="O35" s="555"/>
      <c r="P35" s="555"/>
      <c r="Q35" s="555"/>
      <c r="R35" s="555"/>
      <c r="S35" s="556"/>
      <c r="T35" s="556"/>
      <c r="U35" s="556"/>
      <c r="V35" s="556"/>
      <c r="W35" s="556"/>
      <c r="X35" s="557"/>
      <c r="Y35" s="557"/>
      <c r="Z35" s="557"/>
      <c r="AA35" s="556"/>
      <c r="AB35" s="417"/>
      <c r="AC35" s="417"/>
      <c r="AD35" s="417"/>
      <c r="AE35" s="417"/>
      <c r="AF35" s="417"/>
      <c r="AG35" s="558"/>
      <c r="AH35" s="558"/>
      <c r="AI35" s="417"/>
      <c r="AJ35" s="558"/>
      <c r="AK35" s="558"/>
      <c r="AL35" s="417"/>
      <c r="AM35" s="558"/>
      <c r="AN35" s="558"/>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row>
    <row r="36" spans="1:87" s="548" customFormat="1" ht="23.25" customHeight="1" thickBot="1">
      <c r="A36" s="1461" t="s">
        <v>2528</v>
      </c>
      <c r="B36" s="1461"/>
      <c r="C36" s="1461"/>
      <c r="D36" s="1461"/>
      <c r="E36" s="1461"/>
      <c r="F36" s="1461"/>
      <c r="G36" s="1461"/>
      <c r="H36" s="1461"/>
      <c r="I36" s="1461"/>
      <c r="J36" s="1461"/>
      <c r="K36" s="1461"/>
      <c r="L36" s="1461"/>
      <c r="M36" s="1461"/>
      <c r="N36" s="1461"/>
      <c r="O36" s="1461"/>
      <c r="P36" s="1461"/>
      <c r="Q36" s="1461"/>
      <c r="R36" s="1461"/>
      <c r="S36" s="1461"/>
      <c r="T36" s="1461"/>
      <c r="U36" s="1461"/>
      <c r="V36" s="1461"/>
      <c r="W36" s="1461"/>
      <c r="X36" s="1461"/>
      <c r="Y36" s="1461"/>
      <c r="Z36" s="1461"/>
      <c r="AA36" s="1461"/>
      <c r="AB36" s="1461"/>
      <c r="AC36" s="1461"/>
      <c r="AD36" s="1461"/>
      <c r="AE36" s="1461"/>
      <c r="AF36" s="1461"/>
      <c r="AG36" s="1461"/>
      <c r="AH36" s="1461"/>
      <c r="AI36" s="1461"/>
      <c r="AJ36" s="1461"/>
      <c r="AK36" s="1461"/>
      <c r="AL36" s="1461"/>
      <c r="AM36" s="1461"/>
      <c r="AN36" s="1461"/>
      <c r="AO36" s="1461"/>
      <c r="AP36" s="1461"/>
      <c r="AQ36" s="1461"/>
      <c r="AR36" s="1461"/>
      <c r="AS36" s="1461"/>
      <c r="AT36" s="1461"/>
      <c r="AU36" s="1461"/>
      <c r="AV36" s="1461"/>
      <c r="AW36" s="1461"/>
      <c r="AX36" s="1461"/>
      <c r="AY36" s="1461"/>
      <c r="AZ36" s="1461"/>
      <c r="BA36" s="1461"/>
      <c r="BB36" s="1461"/>
      <c r="BC36" s="1461"/>
      <c r="BD36" s="1461"/>
      <c r="BE36" s="1461"/>
      <c r="BF36" s="1461"/>
      <c r="BG36" s="1461"/>
      <c r="BH36" s="1461"/>
      <c r="BI36" s="1461"/>
      <c r="BJ36" s="1461"/>
      <c r="BK36" s="1461"/>
    </row>
    <row r="37" spans="1:87" s="548" customFormat="1" ht="23.25" customHeight="1">
      <c r="B37" s="1455"/>
      <c r="C37" s="1507" t="s">
        <v>2522</v>
      </c>
      <c r="D37" s="1508"/>
      <c r="E37" s="1508"/>
      <c r="F37" s="1508"/>
      <c r="G37" s="1508"/>
      <c r="H37" s="1508"/>
      <c r="I37" s="1508"/>
      <c r="J37" s="1508"/>
      <c r="K37" s="1508"/>
      <c r="L37" s="1508"/>
      <c r="M37" s="1508"/>
      <c r="N37" s="1508"/>
      <c r="O37" s="1508"/>
      <c r="P37" s="1508"/>
      <c r="Q37" s="1508"/>
      <c r="R37" s="1508"/>
      <c r="S37" s="1508"/>
      <c r="T37" s="1508"/>
      <c r="U37" s="1508"/>
      <c r="V37" s="1509"/>
      <c r="W37" s="1457" t="s">
        <v>734</v>
      </c>
      <c r="X37" s="1457"/>
      <c r="Y37" s="1457"/>
      <c r="Z37" s="1457"/>
      <c r="AA37" s="1457"/>
      <c r="AB37" s="1457"/>
      <c r="AC37" s="1457"/>
      <c r="AD37" s="1457"/>
      <c r="AE37" s="1457"/>
      <c r="AF37" s="1457"/>
      <c r="AG37" s="1457"/>
      <c r="AH37" s="1457"/>
      <c r="AI37" s="1457"/>
      <c r="AJ37" s="1457"/>
      <c r="AK37" s="1457"/>
      <c r="AL37" s="1457"/>
      <c r="AM37" s="1457"/>
      <c r="AN37" s="1457"/>
      <c r="AO37" s="1457"/>
      <c r="AP37" s="1457"/>
      <c r="AQ37" s="1457"/>
      <c r="AR37" s="1457"/>
      <c r="AS37" s="1457"/>
      <c r="AT37" s="1457"/>
      <c r="AU37" s="1457"/>
      <c r="AV37" s="1457"/>
      <c r="AW37" s="1457"/>
      <c r="AX37" s="1457"/>
      <c r="AY37" s="1457"/>
      <c r="AZ37" s="1457"/>
      <c r="BA37" s="1457"/>
      <c r="BB37" s="1457"/>
      <c r="BC37" s="1457"/>
      <c r="BD37" s="1457"/>
      <c r="BE37" s="1457"/>
      <c r="BF37" s="1457"/>
      <c r="BG37" s="1459" t="s">
        <v>30</v>
      </c>
      <c r="BH37" s="1459"/>
      <c r="BI37" s="1459"/>
      <c r="BJ37" s="1459"/>
      <c r="BK37" s="1459"/>
      <c r="BL37" s="1459"/>
      <c r="BM37" s="1459"/>
      <c r="BN37" s="1459"/>
      <c r="BO37" s="1459" t="s">
        <v>735</v>
      </c>
      <c r="BP37" s="1459"/>
      <c r="BQ37" s="1459"/>
      <c r="BR37" s="1459"/>
      <c r="BS37" s="1459"/>
      <c r="BT37" s="1459"/>
      <c r="BU37" s="1459"/>
      <c r="BV37" s="1459"/>
      <c r="BW37" s="1459"/>
      <c r="BX37" s="1459"/>
      <c r="BY37" s="1459"/>
      <c r="BZ37" s="1459"/>
      <c r="CA37" s="1459"/>
      <c r="CB37" s="1459"/>
      <c r="CC37" s="1459"/>
      <c r="CD37" s="1473"/>
    </row>
    <row r="38" spans="1:87" s="548" customFormat="1" ht="23.25" customHeight="1" thickBot="1">
      <c r="B38" s="1456"/>
      <c r="C38" s="1510"/>
      <c r="D38" s="1511"/>
      <c r="E38" s="1511"/>
      <c r="F38" s="1511"/>
      <c r="G38" s="1511"/>
      <c r="H38" s="1511"/>
      <c r="I38" s="1511"/>
      <c r="J38" s="1511"/>
      <c r="K38" s="1511"/>
      <c r="L38" s="1511"/>
      <c r="M38" s="1511"/>
      <c r="N38" s="1511"/>
      <c r="O38" s="1511"/>
      <c r="P38" s="1511"/>
      <c r="Q38" s="1511"/>
      <c r="R38" s="1511"/>
      <c r="S38" s="1511"/>
      <c r="T38" s="1511"/>
      <c r="U38" s="1511"/>
      <c r="V38" s="1512"/>
      <c r="W38" s="1458"/>
      <c r="X38" s="1458"/>
      <c r="Y38" s="1458"/>
      <c r="Z38" s="1458"/>
      <c r="AA38" s="1458"/>
      <c r="AB38" s="1458"/>
      <c r="AC38" s="1458"/>
      <c r="AD38" s="1458"/>
      <c r="AE38" s="1458"/>
      <c r="AF38" s="1458"/>
      <c r="AG38" s="1458"/>
      <c r="AH38" s="1458"/>
      <c r="AI38" s="1458"/>
      <c r="AJ38" s="1458"/>
      <c r="AK38" s="1458"/>
      <c r="AL38" s="1458"/>
      <c r="AM38" s="1458"/>
      <c r="AN38" s="1458"/>
      <c r="AO38" s="1458"/>
      <c r="AP38" s="1458"/>
      <c r="AQ38" s="1458"/>
      <c r="AR38" s="1458"/>
      <c r="AS38" s="1458"/>
      <c r="AT38" s="1458"/>
      <c r="AU38" s="1458"/>
      <c r="AV38" s="1458"/>
      <c r="AW38" s="1458"/>
      <c r="AX38" s="1458"/>
      <c r="AY38" s="1458"/>
      <c r="AZ38" s="1458"/>
      <c r="BA38" s="1458"/>
      <c r="BB38" s="1458"/>
      <c r="BC38" s="1458"/>
      <c r="BD38" s="1458"/>
      <c r="BE38" s="1458"/>
      <c r="BF38" s="1458"/>
      <c r="BG38" s="1474" t="s">
        <v>736</v>
      </c>
      <c r="BH38" s="1474"/>
      <c r="BI38" s="1474"/>
      <c r="BJ38" s="1474"/>
      <c r="BK38" s="1474"/>
      <c r="BL38" s="1474"/>
      <c r="BM38" s="1474"/>
      <c r="BN38" s="1474"/>
      <c r="BO38" s="1474"/>
      <c r="BP38" s="1474"/>
      <c r="BQ38" s="1474"/>
      <c r="BR38" s="1474"/>
      <c r="BS38" s="1474"/>
      <c r="BT38" s="1474"/>
      <c r="BU38" s="1474"/>
      <c r="BV38" s="1474"/>
      <c r="BW38" s="1474"/>
      <c r="BX38" s="1474"/>
      <c r="BY38" s="1474"/>
      <c r="BZ38" s="1474"/>
      <c r="CA38" s="1474"/>
      <c r="CB38" s="1474"/>
      <c r="CC38" s="1474"/>
      <c r="CD38" s="1475"/>
    </row>
    <row r="39" spans="1:87" s="548" customFormat="1" ht="23.25" customHeight="1">
      <c r="B39" s="1424">
        <v>1</v>
      </c>
      <c r="C39" s="1426" t="str">
        <f>+IF(入力シート!$F209="","",入力シート!F209)</f>
        <v/>
      </c>
      <c r="D39" s="1427"/>
      <c r="E39" s="1430" t="s">
        <v>34</v>
      </c>
      <c r="F39" s="1432" t="str">
        <f>+IF(入力シート!$H209="","",MID(TEXT(入力シート!$H209,"0#"),入力シート!$BJ$9,1))</f>
        <v/>
      </c>
      <c r="G39" s="1427"/>
      <c r="H39" s="1432" t="str">
        <f>+IF(入力シート!$H209="","",MID(TEXT(入力シート!$H209,"0#"),入力シート!$BL$9,1))</f>
        <v/>
      </c>
      <c r="I39" s="1427"/>
      <c r="J39" s="1430" t="s">
        <v>34</v>
      </c>
      <c r="K39" s="1434" t="str">
        <f>+IF(入力シート!$J209="","",MID(TEXT(入力シート!$J209,"00000#"),入力シート!$BJ$9,1))</f>
        <v/>
      </c>
      <c r="L39" s="1435"/>
      <c r="M39" s="1434" t="str">
        <f>+IF(入力シート!$J209="","",MID(TEXT(入力シート!$J209,"00000#"),入力シート!$BL$9,1))</f>
        <v/>
      </c>
      <c r="N39" s="1435"/>
      <c r="O39" s="1434" t="str">
        <f>+IF(入力シート!$J209="","",MID(TEXT(入力シート!$J209,"00000#"),入力シート!$BN$9,1))</f>
        <v/>
      </c>
      <c r="P39" s="1435"/>
      <c r="Q39" s="1434" t="str">
        <f>+IF(入力シート!$J209="","",MID(TEXT(入力シート!$J209,"00000#"),入力シート!$BP$9,1))</f>
        <v/>
      </c>
      <c r="R39" s="1435"/>
      <c r="S39" s="1434" t="str">
        <f>+IF(入力シート!$J209="","",MID(TEXT(入力シート!$J209,"00000#"),入力シート!$BR$9,1))</f>
        <v/>
      </c>
      <c r="T39" s="1435"/>
      <c r="U39" s="1434" t="str">
        <f>+IF(入力シート!$J209="","",MID(TEXT(入力シート!$J209,"00000#"),入力シート!$BT$9,1))</f>
        <v/>
      </c>
      <c r="V39" s="1435"/>
      <c r="W39" s="1472" t="str">
        <f>+IF(入力シート!$L209="","",MID(入力シート!$L209,入力シート!BI$181,1))</f>
        <v/>
      </c>
      <c r="X39" s="1471"/>
      <c r="Y39" s="1468" t="str">
        <f>+IF(入力シート!$L209="","",MID(入力シート!$L209,入力シート!BK$181,1))</f>
        <v/>
      </c>
      <c r="Z39" s="1471"/>
      <c r="AA39" s="1468" t="str">
        <f>+IF(入力シート!$L209="","",MID(入力シート!$L209,入力シート!BM$181,1))</f>
        <v/>
      </c>
      <c r="AB39" s="1471"/>
      <c r="AC39" s="1468" t="str">
        <f>+IF(入力シート!$L209="","",MID(入力シート!$L209,入力シート!BO$181,1))</f>
        <v/>
      </c>
      <c r="AD39" s="1471"/>
      <c r="AE39" s="1468" t="str">
        <f>+IF(入力シート!$L209="","",MID(入力シート!$L209,入力シート!BQ$181,1))</f>
        <v/>
      </c>
      <c r="AF39" s="1471"/>
      <c r="AG39" s="1468" t="str">
        <f>+IF(入力シート!$L209="","",MID(入力シート!$L209,入力シート!BS$181,1))</f>
        <v/>
      </c>
      <c r="AH39" s="1471"/>
      <c r="AI39" s="1468" t="str">
        <f>+IF(入力シート!$L209="","",MID(入力シート!$L209,入力シート!BU$181,1))</f>
        <v/>
      </c>
      <c r="AJ39" s="1471"/>
      <c r="AK39" s="1468" t="str">
        <f>+IF(入力シート!$L209="","",MID(入力シート!$L209,入力シート!BW$181,1))</f>
        <v/>
      </c>
      <c r="AL39" s="1471"/>
      <c r="AM39" s="1468" t="str">
        <f>+IF(入力シート!$L209="","",MID(入力シート!$L209,入力シート!BY$181,1))</f>
        <v/>
      </c>
      <c r="AN39" s="1471"/>
      <c r="AO39" s="1468" t="str">
        <f>+IF(入力シート!$L209="","",MID(入力シート!$L209,入力シート!CA$181,1))</f>
        <v/>
      </c>
      <c r="AP39" s="1471"/>
      <c r="AQ39" s="1468" t="str">
        <f>+IF(入力シート!$L209="","",MID(入力シート!$L209,入力シート!CC$181,1))</f>
        <v/>
      </c>
      <c r="AR39" s="1471"/>
      <c r="AS39" s="1468" t="str">
        <f>+IF(入力シート!$L209="","",MID(入力シート!$L209,入力シート!CE$181,1))</f>
        <v/>
      </c>
      <c r="AT39" s="1471"/>
      <c r="AU39" s="1468" t="str">
        <f>+IF(入力シート!$L209="","",MID(入力シート!$L209,入力シート!CG$181,1))</f>
        <v/>
      </c>
      <c r="AV39" s="1471"/>
      <c r="AW39" s="1468" t="str">
        <f>+IF(入力シート!$L209="","",MID(入力シート!$L209,入力シート!CI$181,1))</f>
        <v/>
      </c>
      <c r="AX39" s="1471"/>
      <c r="AY39" s="1468" t="str">
        <f>+IF(入力シート!$L209="","",MID(入力シート!$L209,入力シート!CK$181,1))</f>
        <v/>
      </c>
      <c r="AZ39" s="1471"/>
      <c r="BA39" s="1468" t="str">
        <f>+IF(入力シート!$L209="","",MID(入力シート!$L209,入力シート!CM$181,1))</f>
        <v/>
      </c>
      <c r="BB39" s="1471"/>
      <c r="BC39" s="1468" t="str">
        <f>+IF(入力シート!$L209="","",MID(入力シート!$L209,入力シート!CO$181,1))</f>
        <v/>
      </c>
      <c r="BD39" s="1471"/>
      <c r="BE39" s="1468" t="str">
        <f>+IF(入力シート!$L209="","",MID(入力シート!$L209,入力シート!CQ$181,1))</f>
        <v/>
      </c>
      <c r="BF39" s="1469"/>
      <c r="BG39" s="655" t="str">
        <f>+IF(入力シート!$Z209="","",MID(TEXT(入力シート!$Z209,"00#"),入力シート!BI$183,1))</f>
        <v/>
      </c>
      <c r="BH39" s="656" t="str">
        <f>+IF(入力シート!$Z209="","",MID(TEXT(入力シート!$Z209,"00#"),入力シート!BJ$183,1))</f>
        <v/>
      </c>
      <c r="BI39" s="552" t="str">
        <f>+IF(入力シート!$Z209="","",MID(TEXT(入力シート!$Z209,"00#"),入力シート!BK$183,1))</f>
        <v/>
      </c>
      <c r="BJ39" s="553" t="s">
        <v>34</v>
      </c>
      <c r="BK39" s="552" t="str">
        <f>+IF(入力シート!$AC209="","",MID(TEXT(入力シート!$AC209,"000#"),入力シート!BI$183,1))</f>
        <v/>
      </c>
      <c r="BL39" s="552" t="str">
        <f>+IF(入力シート!$AC209="","",MID(TEXT(入力シート!$AC209,"000#"),入力シート!BJ$183,1))</f>
        <v/>
      </c>
      <c r="BM39" s="552" t="str">
        <f>+IF(入力シート!$AC209="","",MID(TEXT(入力シート!$AC209,"000#"),入力シート!BK$183,1))</f>
        <v/>
      </c>
      <c r="BN39" s="552" t="str">
        <f>+IF(入力シート!$AC209="","",MID(TEXT(入力シート!$AC209,"000#"),入力シート!BL$183,1))</f>
        <v/>
      </c>
      <c r="BO39" s="1470" t="str">
        <f>+IF(入力シート!$AE209="","",MID(入力シート!$AE209,入力シート!BI$181,1))</f>
        <v/>
      </c>
      <c r="BP39" s="1421"/>
      <c r="BQ39" s="1420" t="str">
        <f>+IF(入力シート!$AE209="","",MID(入力シート!$AE209,入力シート!BK$181,1))</f>
        <v/>
      </c>
      <c r="BR39" s="1421"/>
      <c r="BS39" s="1420" t="str">
        <f>+IF(入力シート!$AE209="","",MID(入力シート!$AE209,入力シート!BM$181,1))</f>
        <v/>
      </c>
      <c r="BT39" s="1421"/>
      <c r="BU39" s="1441" t="str">
        <f>+IF(入力シート!$AE209="","",MID(入力シート!$AE209,入力シート!BO$181,1))</f>
        <v/>
      </c>
      <c r="BV39" s="1442"/>
      <c r="BW39" s="1420" t="str">
        <f>+IF(入力シート!$AE209="","",MID(入力シート!$AE209,入力シート!BQ$181,1))</f>
        <v/>
      </c>
      <c r="BX39" s="1421"/>
      <c r="BY39" s="1420" t="str">
        <f>+IF(入力シート!$AE209="","",MID(入力シート!$AE209,入力シート!BS$181,1))</f>
        <v/>
      </c>
      <c r="BZ39" s="1421"/>
      <c r="CA39" s="1441" t="str">
        <f>+IF(入力シート!$AE209="","",MID(入力シート!$AE209,入力シート!BU$181,1))</f>
        <v/>
      </c>
      <c r="CB39" s="1442"/>
      <c r="CC39" s="1420" t="str">
        <f>+IF(入力シート!$AE209="","",MID(入力シート!$AE209,入力シート!BW$181,1))</f>
        <v/>
      </c>
      <c r="CD39" s="1466"/>
    </row>
    <row r="40" spans="1:87" s="411" customFormat="1" ht="23.25" customHeight="1" thickBot="1">
      <c r="B40" s="1425"/>
      <c r="C40" s="1428"/>
      <c r="D40" s="1429"/>
      <c r="E40" s="1431"/>
      <c r="F40" s="1433"/>
      <c r="G40" s="1429"/>
      <c r="H40" s="1433"/>
      <c r="I40" s="1429"/>
      <c r="J40" s="1431"/>
      <c r="K40" s="1436"/>
      <c r="L40" s="1437"/>
      <c r="M40" s="1436"/>
      <c r="N40" s="1437"/>
      <c r="O40" s="1436"/>
      <c r="P40" s="1437"/>
      <c r="Q40" s="1436"/>
      <c r="R40" s="1437"/>
      <c r="S40" s="1436"/>
      <c r="T40" s="1437"/>
      <c r="U40" s="1436"/>
      <c r="V40" s="1437"/>
      <c r="W40" s="1467" t="str">
        <f>+IF(入力シート!$L209="","",MID(入力シート!$L209,入力シート!CS$181,1))</f>
        <v/>
      </c>
      <c r="X40" s="1463"/>
      <c r="Y40" s="1462" t="str">
        <f>+IF(入力シート!$L209="","",MID(入力シート!$L209,入力シート!CU$181,1))</f>
        <v/>
      </c>
      <c r="Z40" s="1463"/>
      <c r="AA40" s="1462" t="str">
        <f>+IF(入力シート!$L209="","",MID(入力シート!$L209,入力シート!CW$181,1))</f>
        <v/>
      </c>
      <c r="AB40" s="1463"/>
      <c r="AC40" s="1462" t="str">
        <f>+IF(入力シート!$L209="","",MID(入力シート!$L209,入力シート!CY$181,1))</f>
        <v/>
      </c>
      <c r="AD40" s="1463"/>
      <c r="AE40" s="1462" t="str">
        <f>+IF(入力シート!$L209="","",MID(入力シート!$L209,入力シート!DA$181,1))</f>
        <v/>
      </c>
      <c r="AF40" s="1463"/>
      <c r="AG40" s="1462" t="str">
        <f>+IF(入力シート!$L209="","",MID(入力シート!$L209,入力シート!DC$181,1))</f>
        <v/>
      </c>
      <c r="AH40" s="1463"/>
      <c r="AI40" s="1462" t="str">
        <f>+IF(入力シート!$L209="","",MID(入力シート!$L209,入力シート!DE$181,1))</f>
        <v/>
      </c>
      <c r="AJ40" s="1463"/>
      <c r="AK40" s="1462" t="str">
        <f>+IF(入力シート!$L209="","",MID(入力シート!$L209,入力シート!DG$181,1))</f>
        <v/>
      </c>
      <c r="AL40" s="1463"/>
      <c r="AM40" s="1462" t="str">
        <f>+IF(入力シート!$L209="","",MID(入力シート!$L209,入力シート!DI$181,1))</f>
        <v/>
      </c>
      <c r="AN40" s="1463"/>
      <c r="AO40" s="1462" t="str">
        <f>+IF(入力シート!$L209="","",MID(入力シート!$L209,入力シート!DK$181,1))</f>
        <v/>
      </c>
      <c r="AP40" s="1463"/>
      <c r="AQ40" s="1462" t="str">
        <f>+IF(入力シート!$L209="","",MID(入力シート!$L209,入力シート!DM$181,1))</f>
        <v/>
      </c>
      <c r="AR40" s="1463"/>
      <c r="AS40" s="1462" t="str">
        <f>+IF(入力シート!$L209="","",MID(入力シート!$L209,入力シート!DO$181,1))</f>
        <v/>
      </c>
      <c r="AT40" s="1463"/>
      <c r="AU40" s="1462" t="str">
        <f>+IF(入力シート!$L209="","",MID(入力シート!$L209,入力シート!DQ$181,1))</f>
        <v/>
      </c>
      <c r="AV40" s="1463"/>
      <c r="AW40" s="1462" t="str">
        <f>+IF(入力シート!$L209="","",MID(入力シート!$L209,入力シート!DS$181,1))</f>
        <v/>
      </c>
      <c r="AX40" s="1463"/>
      <c r="AY40" s="1462" t="str">
        <f>+IF(入力シート!$L209="","",MID(入力シート!$L209,入力シート!DU$181,1))</f>
        <v/>
      </c>
      <c r="AZ40" s="1463"/>
      <c r="BA40" s="1462" t="str">
        <f>+IF(入力シート!$L209="","",MID(入力シート!$L209,入力シート!DW$181,1))</f>
        <v/>
      </c>
      <c r="BB40" s="1463"/>
      <c r="BC40" s="1462" t="str">
        <f>+IF(入力シート!$L209="","",MID(入力シート!$L209,入力シート!DY$181,1))</f>
        <v/>
      </c>
      <c r="BD40" s="1463"/>
      <c r="BE40" s="1462" t="str">
        <f>+IF(入力シート!$L209="","",MID(入力シート!$L209,入力シート!EA$181,1))</f>
        <v/>
      </c>
      <c r="BF40" s="1464"/>
      <c r="BG40" s="1465" t="str">
        <f>+IF(入力シート!$BJ209="","",MID(入力シート!$BJ209,入力シート!BI$181,1))</f>
        <v>　</v>
      </c>
      <c r="BH40" s="1406"/>
      <c r="BI40" s="1405" t="str">
        <f>+IF(入力シート!$BJ209="","",MID(入力シート!$BJ209,入力シート!BK$181,1))</f>
        <v/>
      </c>
      <c r="BJ40" s="1406"/>
      <c r="BK40" s="1411" t="str">
        <f>+IF(入力シート!$BJ209="","",MID(入力シート!$BJ209,入力シート!BM$181,1))</f>
        <v/>
      </c>
      <c r="BL40" s="1412"/>
      <c r="BM40" s="1405" t="str">
        <f>+IF(入力シート!$BJ209="","",MID(入力シート!$BJ209,入力シート!BO$181,1))</f>
        <v/>
      </c>
      <c r="BN40" s="1406"/>
      <c r="BO40" s="1405" t="str">
        <f>+IF(入力シート!$BJ209="","",MID(入力シート!$BJ209,入力シート!BQ$181,1))</f>
        <v/>
      </c>
      <c r="BP40" s="1406"/>
      <c r="BQ40" s="1411" t="str">
        <f>+IF(入力シート!$BJ209="","",MID(入力シート!$BJ209,入力シート!BS$181,1))</f>
        <v/>
      </c>
      <c r="BR40" s="1412"/>
      <c r="BS40" s="1405" t="str">
        <f>+IF(入力シート!$BJ209="","",MID(入力シート!$BJ209,入力シート!BU$181,1))</f>
        <v/>
      </c>
      <c r="BT40" s="1406"/>
      <c r="BU40" s="1405" t="str">
        <f>+IF(入力シート!$BJ209="","",MID(入力シート!$BJ209,入力シート!BW$181,1))</f>
        <v/>
      </c>
      <c r="BV40" s="1406"/>
      <c r="BW40" s="1405" t="str">
        <f>+IF(入力シート!$BJ209="","",MID(入力シート!$BJ209,入力シート!BY$181,1))</f>
        <v/>
      </c>
      <c r="BX40" s="1406"/>
      <c r="BY40" s="1405" t="str">
        <f>+IF(入力シート!$BJ209="","",MID(入力シート!$BJ209,入力シート!CA$181,1))</f>
        <v/>
      </c>
      <c r="BZ40" s="1406"/>
      <c r="CA40" s="1405" t="str">
        <f>+IF(入力シート!$BJ209="","",MID(入力シート!$BJ209,入力シート!CC$181,1))</f>
        <v/>
      </c>
      <c r="CB40" s="1406"/>
      <c r="CC40" s="1405" t="str">
        <f>+IF(入力シート!$BJ209="","",MID(入力シート!$BJ209,入力シート!CE$181,1))</f>
        <v/>
      </c>
      <c r="CD40" s="1460"/>
    </row>
    <row r="41" spans="1:87" s="411" customFormat="1" ht="23.25" customHeight="1">
      <c r="B41" s="1424">
        <v>2</v>
      </c>
      <c r="C41" s="1426" t="str">
        <f>+IF(入力シート!$F211="","",入力シート!F211)</f>
        <v/>
      </c>
      <c r="D41" s="1427"/>
      <c r="E41" s="1430" t="s">
        <v>34</v>
      </c>
      <c r="F41" s="1432" t="str">
        <f>+IF(入力シート!$H211="","",MID(TEXT(入力シート!$H211,"0#"),入力シート!$BJ$9,1))</f>
        <v/>
      </c>
      <c r="G41" s="1427"/>
      <c r="H41" s="1432" t="str">
        <f>+IF(入力シート!$H211="","",MID(TEXT(入力シート!$H211,"0#"),入力シート!$BL$9,1))</f>
        <v/>
      </c>
      <c r="I41" s="1427"/>
      <c r="J41" s="1430" t="s">
        <v>34</v>
      </c>
      <c r="K41" s="1434" t="str">
        <f>+IF(入力シート!$J211="","",MID(TEXT(入力シート!$J211,"00000#"),入力シート!$BJ$9,1))</f>
        <v/>
      </c>
      <c r="L41" s="1435"/>
      <c r="M41" s="1434" t="str">
        <f>+IF(入力シート!$J211="","",MID(TEXT(入力シート!$J211,"00000#"),入力シート!$BL$9,1))</f>
        <v/>
      </c>
      <c r="N41" s="1435"/>
      <c r="O41" s="1434" t="str">
        <f>+IF(入力シート!$J211="","",MID(TEXT(入力シート!$J211,"00000#"),入力シート!$BN$9,1))</f>
        <v/>
      </c>
      <c r="P41" s="1435"/>
      <c r="Q41" s="1434" t="str">
        <f>+IF(入力シート!$J211="","",MID(TEXT(入力シート!$J211,"00000#"),入力シート!$BP$9,1))</f>
        <v/>
      </c>
      <c r="R41" s="1435"/>
      <c r="S41" s="1434" t="str">
        <f>+IF(入力シート!$J211="","",MID(TEXT(入力シート!$J211,"00000#"),入力シート!$BR$9,1))</f>
        <v/>
      </c>
      <c r="T41" s="1435"/>
      <c r="U41" s="1434" t="str">
        <f>+IF(入力シート!$J211="","",MID(TEXT(入力シート!$J211,"00000#"),入力シート!$BT$9,1))</f>
        <v/>
      </c>
      <c r="V41" s="1435"/>
      <c r="W41" s="1472" t="str">
        <f>+IF(入力シート!$L211="","",MID(入力シート!$L211,入力シート!BI$181,1))</f>
        <v/>
      </c>
      <c r="X41" s="1471"/>
      <c r="Y41" s="1468" t="str">
        <f>+IF(入力シート!$L211="","",MID(入力シート!$L211,入力シート!BK$181,1))</f>
        <v/>
      </c>
      <c r="Z41" s="1471"/>
      <c r="AA41" s="1468" t="str">
        <f>+IF(入力シート!$L211="","",MID(入力シート!$L211,入力シート!BM$181,1))</f>
        <v/>
      </c>
      <c r="AB41" s="1471"/>
      <c r="AC41" s="1468" t="str">
        <f>+IF(入力シート!$L211="","",MID(入力シート!$L211,入力シート!BO$181,1))</f>
        <v/>
      </c>
      <c r="AD41" s="1471"/>
      <c r="AE41" s="1468" t="str">
        <f>+IF(入力シート!$L211="","",MID(入力シート!$L211,入力シート!BQ$181,1))</f>
        <v/>
      </c>
      <c r="AF41" s="1471"/>
      <c r="AG41" s="1468" t="str">
        <f>+IF(入力シート!$L211="","",MID(入力シート!$L211,入力シート!BS$181,1))</f>
        <v/>
      </c>
      <c r="AH41" s="1471"/>
      <c r="AI41" s="1468" t="str">
        <f>+IF(入力シート!$L211="","",MID(入力シート!$L211,入力シート!BU$181,1))</f>
        <v/>
      </c>
      <c r="AJ41" s="1471"/>
      <c r="AK41" s="1468" t="str">
        <f>+IF(入力シート!$L211="","",MID(入力シート!$L211,入力シート!BW$181,1))</f>
        <v/>
      </c>
      <c r="AL41" s="1471"/>
      <c r="AM41" s="1468" t="str">
        <f>+IF(入力シート!$L211="","",MID(入力シート!$L211,入力シート!BY$181,1))</f>
        <v/>
      </c>
      <c r="AN41" s="1471"/>
      <c r="AO41" s="1468" t="str">
        <f>+IF(入力シート!$L211="","",MID(入力シート!$L211,入力シート!CA$181,1))</f>
        <v/>
      </c>
      <c r="AP41" s="1471"/>
      <c r="AQ41" s="1468" t="str">
        <f>+IF(入力シート!$L211="","",MID(入力シート!$L211,入力シート!CC$181,1))</f>
        <v/>
      </c>
      <c r="AR41" s="1471"/>
      <c r="AS41" s="1468" t="str">
        <f>+IF(入力シート!$L211="","",MID(入力シート!$L211,入力シート!CE$181,1))</f>
        <v/>
      </c>
      <c r="AT41" s="1471"/>
      <c r="AU41" s="1468" t="str">
        <f>+IF(入力シート!$L211="","",MID(入力シート!$L211,入力シート!CG$181,1))</f>
        <v/>
      </c>
      <c r="AV41" s="1471"/>
      <c r="AW41" s="1468" t="str">
        <f>+IF(入力シート!$L211="","",MID(入力シート!$L211,入力シート!CI$181,1))</f>
        <v/>
      </c>
      <c r="AX41" s="1471"/>
      <c r="AY41" s="1468" t="str">
        <f>+IF(入力シート!$L211="","",MID(入力シート!$L211,入力シート!CK$181,1))</f>
        <v/>
      </c>
      <c r="AZ41" s="1471"/>
      <c r="BA41" s="1468" t="str">
        <f>+IF(入力シート!$L211="","",MID(入力シート!$L211,入力シート!CM$181,1))</f>
        <v/>
      </c>
      <c r="BB41" s="1471"/>
      <c r="BC41" s="1468" t="str">
        <f>+IF(入力シート!$L211="","",MID(入力シート!$L211,入力シート!CO$181,1))</f>
        <v/>
      </c>
      <c r="BD41" s="1471"/>
      <c r="BE41" s="1468" t="str">
        <f>+IF(入力シート!$L211="","",MID(入力シート!$L211,入力シート!CQ$181,1))</f>
        <v/>
      </c>
      <c r="BF41" s="1469"/>
      <c r="BG41" s="655" t="str">
        <f>+IF(入力シート!$Z211="","",MID(TEXT(入力シート!$Z211,"00#"),入力シート!BI$183,1))</f>
        <v/>
      </c>
      <c r="BH41" s="656" t="str">
        <f>+IF(入力シート!$Z211="","",MID(TEXT(入力シート!$Z211,"00#"),入力シート!BJ$183,1))</f>
        <v/>
      </c>
      <c r="BI41" s="552" t="str">
        <f>+IF(入力シート!$Z211="","",MID(TEXT(入力シート!$Z211,"00#"),入力シート!BK$183,1))</f>
        <v/>
      </c>
      <c r="BJ41" s="553" t="s">
        <v>34</v>
      </c>
      <c r="BK41" s="552" t="str">
        <f>+IF(入力シート!$AC211="","",MID(TEXT(入力シート!$AC211,"000#"),入力シート!BI$183,1))</f>
        <v/>
      </c>
      <c r="BL41" s="552" t="str">
        <f>+IF(入力シート!$AC211="","",MID(TEXT(入力シート!$AC211,"000#"),入力シート!BJ$183,1))</f>
        <v/>
      </c>
      <c r="BM41" s="552" t="str">
        <f>+IF(入力シート!$AC211="","",MID(TEXT(入力シート!$AC211,"000#"),入力シート!BK$183,1))</f>
        <v/>
      </c>
      <c r="BN41" s="552" t="str">
        <f>+IF(入力シート!$AC211="","",MID(TEXT(入力シート!$AC211,"000#"),入力シート!BL$183,1))</f>
        <v/>
      </c>
      <c r="BO41" s="1470" t="str">
        <f>+IF(入力シート!$AE211="","",MID(入力シート!$AE211,入力シート!BI$181,1))</f>
        <v/>
      </c>
      <c r="BP41" s="1421"/>
      <c r="BQ41" s="1420" t="str">
        <f>+IF(入力シート!$AE211="","",MID(入力シート!$AE211,入力シート!BK$181,1))</f>
        <v/>
      </c>
      <c r="BR41" s="1421"/>
      <c r="BS41" s="1420" t="str">
        <f>+IF(入力シート!$AE211="","",MID(入力シート!$AE211,入力シート!BM$181,1))</f>
        <v/>
      </c>
      <c r="BT41" s="1421"/>
      <c r="BU41" s="1441" t="str">
        <f>+IF(入力シート!$AE211="","",MID(入力シート!$AE211,入力シート!BO$181,1))</f>
        <v/>
      </c>
      <c r="BV41" s="1442"/>
      <c r="BW41" s="1420" t="str">
        <f>+IF(入力シート!$AE211="","",MID(入力シート!$AE211,入力シート!BQ$181,1))</f>
        <v/>
      </c>
      <c r="BX41" s="1421"/>
      <c r="BY41" s="1420" t="str">
        <f>+IF(入力シート!$AE211="","",MID(入力シート!$AE211,入力シート!BS$181,1))</f>
        <v/>
      </c>
      <c r="BZ41" s="1421"/>
      <c r="CA41" s="1441" t="str">
        <f>+IF(入力シート!$AE211="","",MID(入力シート!$AE211,入力シート!BU$181,1))</f>
        <v/>
      </c>
      <c r="CB41" s="1442"/>
      <c r="CC41" s="1420" t="str">
        <f>+IF(入力シート!$AE211="","",MID(入力シート!$AE211,入力シート!BW$181,1))</f>
        <v/>
      </c>
      <c r="CD41" s="1466"/>
    </row>
    <row r="42" spans="1:87" s="411" customFormat="1" ht="23.25" customHeight="1" thickBot="1">
      <c r="B42" s="1425"/>
      <c r="C42" s="1428"/>
      <c r="D42" s="1429"/>
      <c r="E42" s="1431"/>
      <c r="F42" s="1433"/>
      <c r="G42" s="1429"/>
      <c r="H42" s="1433"/>
      <c r="I42" s="1429"/>
      <c r="J42" s="1431"/>
      <c r="K42" s="1436"/>
      <c r="L42" s="1437"/>
      <c r="M42" s="1436"/>
      <c r="N42" s="1437"/>
      <c r="O42" s="1436"/>
      <c r="P42" s="1437"/>
      <c r="Q42" s="1436"/>
      <c r="R42" s="1437"/>
      <c r="S42" s="1436"/>
      <c r="T42" s="1437"/>
      <c r="U42" s="1436"/>
      <c r="V42" s="1437"/>
      <c r="W42" s="1467" t="str">
        <f>+IF(入力シート!$L211="","",MID(入力シート!$L211,入力シート!CS$181,1))</f>
        <v/>
      </c>
      <c r="X42" s="1463"/>
      <c r="Y42" s="1462" t="str">
        <f>+IF(入力シート!$L211="","",MID(入力シート!$L211,入力シート!CU$181,1))</f>
        <v/>
      </c>
      <c r="Z42" s="1463"/>
      <c r="AA42" s="1462" t="str">
        <f>+IF(入力シート!$L211="","",MID(入力シート!$L211,入力シート!CW$181,1))</f>
        <v/>
      </c>
      <c r="AB42" s="1463"/>
      <c r="AC42" s="1462" t="str">
        <f>+IF(入力シート!$L211="","",MID(入力シート!$L211,入力シート!CY$181,1))</f>
        <v/>
      </c>
      <c r="AD42" s="1463"/>
      <c r="AE42" s="1462" t="str">
        <f>+IF(入力シート!$L211="","",MID(入力シート!$L211,入力シート!DA$181,1))</f>
        <v/>
      </c>
      <c r="AF42" s="1463"/>
      <c r="AG42" s="1462" t="str">
        <f>+IF(入力シート!$L211="","",MID(入力シート!$L211,入力シート!DC$181,1))</f>
        <v/>
      </c>
      <c r="AH42" s="1463"/>
      <c r="AI42" s="1462" t="str">
        <f>+IF(入力シート!$L211="","",MID(入力シート!$L211,入力シート!DE$181,1))</f>
        <v/>
      </c>
      <c r="AJ42" s="1463"/>
      <c r="AK42" s="1462" t="str">
        <f>+IF(入力シート!$L211="","",MID(入力シート!$L211,入力シート!DG$181,1))</f>
        <v/>
      </c>
      <c r="AL42" s="1463"/>
      <c r="AM42" s="1462" t="str">
        <f>+IF(入力シート!$L211="","",MID(入力シート!$L211,入力シート!DI$181,1))</f>
        <v/>
      </c>
      <c r="AN42" s="1463"/>
      <c r="AO42" s="1462" t="str">
        <f>+IF(入力シート!$L211="","",MID(入力シート!$L211,入力シート!DK$181,1))</f>
        <v/>
      </c>
      <c r="AP42" s="1463"/>
      <c r="AQ42" s="1462" t="str">
        <f>+IF(入力シート!$L211="","",MID(入力シート!$L211,入力シート!DM$181,1))</f>
        <v/>
      </c>
      <c r="AR42" s="1463"/>
      <c r="AS42" s="1462" t="str">
        <f>+IF(入力シート!$L211="","",MID(入力シート!$L211,入力シート!DO$181,1))</f>
        <v/>
      </c>
      <c r="AT42" s="1463"/>
      <c r="AU42" s="1462" t="str">
        <f>+IF(入力シート!$L211="","",MID(入力シート!$L211,入力シート!DQ$181,1))</f>
        <v/>
      </c>
      <c r="AV42" s="1463"/>
      <c r="AW42" s="1462" t="str">
        <f>+IF(入力シート!$L211="","",MID(入力シート!$L211,入力シート!DS$181,1))</f>
        <v/>
      </c>
      <c r="AX42" s="1463"/>
      <c r="AY42" s="1462" t="str">
        <f>+IF(入力シート!$L211="","",MID(入力シート!$L211,入力シート!DU$181,1))</f>
        <v/>
      </c>
      <c r="AZ42" s="1463"/>
      <c r="BA42" s="1462" t="str">
        <f>+IF(入力シート!$L211="","",MID(入力シート!$L211,入力シート!DW$181,1))</f>
        <v/>
      </c>
      <c r="BB42" s="1463"/>
      <c r="BC42" s="1462" t="str">
        <f>+IF(入力シート!$L211="","",MID(入力シート!$L211,入力シート!DY$181,1))</f>
        <v/>
      </c>
      <c r="BD42" s="1463"/>
      <c r="BE42" s="1462" t="str">
        <f>+IF(入力シート!$L211="","",MID(入力シート!$L211,入力シート!EA$181,1))</f>
        <v/>
      </c>
      <c r="BF42" s="1464"/>
      <c r="BG42" s="1465" t="str">
        <f>+IF(入力シート!$BJ211="","",MID(入力シート!$BJ211,入力シート!BI$181,1))</f>
        <v>　</v>
      </c>
      <c r="BH42" s="1406"/>
      <c r="BI42" s="1405" t="str">
        <f>+IF(入力シート!$BJ211="","",MID(入力シート!$BJ211,入力シート!BK$181,1))</f>
        <v/>
      </c>
      <c r="BJ42" s="1406"/>
      <c r="BK42" s="1411" t="str">
        <f>+IF(入力シート!$BJ211="","",MID(入力シート!$BJ211,入力シート!BM$181,1))</f>
        <v/>
      </c>
      <c r="BL42" s="1412"/>
      <c r="BM42" s="1405" t="str">
        <f>+IF(入力シート!$BJ211="","",MID(入力シート!$BJ211,入力シート!BO$181,1))</f>
        <v/>
      </c>
      <c r="BN42" s="1406"/>
      <c r="BO42" s="1405" t="str">
        <f>+IF(入力シート!$BJ211="","",MID(入力シート!$BJ211,入力シート!BQ$181,1))</f>
        <v/>
      </c>
      <c r="BP42" s="1406"/>
      <c r="BQ42" s="1411" t="str">
        <f>+IF(入力シート!$BJ211="","",MID(入力シート!$BJ211,入力シート!BS$181,1))</f>
        <v/>
      </c>
      <c r="BR42" s="1412"/>
      <c r="BS42" s="1405" t="str">
        <f>+IF(入力シート!$BJ211="","",MID(入力シート!$BJ211,入力シート!BU$181,1))</f>
        <v/>
      </c>
      <c r="BT42" s="1406"/>
      <c r="BU42" s="1405" t="str">
        <f>+IF(入力シート!$BJ211="","",MID(入力シート!$BJ211,入力シート!BW$181,1))</f>
        <v/>
      </c>
      <c r="BV42" s="1406"/>
      <c r="BW42" s="1405" t="str">
        <f>+IF(入力シート!$BJ211="","",MID(入力シート!$BJ211,入力シート!BY$181,1))</f>
        <v/>
      </c>
      <c r="BX42" s="1406"/>
      <c r="BY42" s="1405" t="str">
        <f>+IF(入力シート!$BJ211="","",MID(入力シート!$BJ211,入力シート!CA$181,1))</f>
        <v/>
      </c>
      <c r="BZ42" s="1406"/>
      <c r="CA42" s="1405" t="str">
        <f>+IF(入力シート!$BJ211="","",MID(入力シート!$BJ211,入力シート!CC$181,1))</f>
        <v/>
      </c>
      <c r="CB42" s="1406"/>
      <c r="CC42" s="1405" t="str">
        <f>+IF(入力シート!$BJ211="","",MID(入力シート!$BJ211,入力シート!CE$181,1))</f>
        <v/>
      </c>
      <c r="CD42" s="1460"/>
    </row>
    <row r="43" spans="1:87" s="548" customFormat="1" ht="23.25" customHeight="1">
      <c r="B43" s="1424">
        <v>3</v>
      </c>
      <c r="C43" s="1426" t="str">
        <f>+IF(入力シート!$F213="","",入力シート!F213)</f>
        <v/>
      </c>
      <c r="D43" s="1427"/>
      <c r="E43" s="1430" t="s">
        <v>34</v>
      </c>
      <c r="F43" s="1432" t="str">
        <f>+IF(入力シート!$H213="","",MID(TEXT(入力シート!$H213,"0#"),入力シート!$BJ$9,1))</f>
        <v/>
      </c>
      <c r="G43" s="1427"/>
      <c r="H43" s="1432" t="str">
        <f>+IF(入力シート!$H213="","",MID(TEXT(入力シート!$H213,"0#"),入力シート!$BL$9,1))</f>
        <v/>
      </c>
      <c r="I43" s="1427"/>
      <c r="J43" s="1430" t="s">
        <v>34</v>
      </c>
      <c r="K43" s="1434" t="str">
        <f>+IF(入力シート!$J213="","",MID(TEXT(入力シート!$J213,"00000#"),入力シート!$BJ$9,1))</f>
        <v/>
      </c>
      <c r="L43" s="1435"/>
      <c r="M43" s="1434" t="str">
        <f>+IF(入力シート!$J213="","",MID(TEXT(入力シート!$J213,"00000#"),入力シート!$BL$9,1))</f>
        <v/>
      </c>
      <c r="N43" s="1435"/>
      <c r="O43" s="1434" t="str">
        <f>+IF(入力シート!$J213="","",MID(TEXT(入力シート!$J213,"00000#"),入力シート!$BN$9,1))</f>
        <v/>
      </c>
      <c r="P43" s="1435"/>
      <c r="Q43" s="1434" t="str">
        <f>+IF(入力シート!$J213="","",MID(TEXT(入力シート!$J213,"00000#"),入力シート!$BP$9,1))</f>
        <v/>
      </c>
      <c r="R43" s="1435"/>
      <c r="S43" s="1434" t="str">
        <f>+IF(入力シート!$J213="","",MID(TEXT(入力シート!$J213,"00000#"),入力シート!$BR$9,1))</f>
        <v/>
      </c>
      <c r="T43" s="1435"/>
      <c r="U43" s="1434" t="str">
        <f>+IF(入力シート!$J213="","",MID(TEXT(入力シート!$J213,"00000#"),入力シート!$BT$9,1))</f>
        <v/>
      </c>
      <c r="V43" s="1435"/>
      <c r="W43" s="1472" t="str">
        <f>+IF(入力シート!$L213="","",MID(入力シート!$L213,入力シート!BI$181,1))</f>
        <v/>
      </c>
      <c r="X43" s="1471"/>
      <c r="Y43" s="1468" t="str">
        <f>+IF(入力シート!$L213="","",MID(入力シート!$L213,入力シート!BK$181,1))</f>
        <v/>
      </c>
      <c r="Z43" s="1471"/>
      <c r="AA43" s="1468" t="str">
        <f>+IF(入力シート!$L213="","",MID(入力シート!$L213,入力シート!BM$181,1))</f>
        <v/>
      </c>
      <c r="AB43" s="1471"/>
      <c r="AC43" s="1468" t="str">
        <f>+IF(入力シート!$L213="","",MID(入力シート!$L213,入力シート!BO$181,1))</f>
        <v/>
      </c>
      <c r="AD43" s="1471"/>
      <c r="AE43" s="1468" t="str">
        <f>+IF(入力シート!$L213="","",MID(入力シート!$L213,入力シート!BQ$181,1))</f>
        <v/>
      </c>
      <c r="AF43" s="1471"/>
      <c r="AG43" s="1468" t="str">
        <f>+IF(入力シート!$L213="","",MID(入力シート!$L213,入力シート!BS$181,1))</f>
        <v/>
      </c>
      <c r="AH43" s="1471"/>
      <c r="AI43" s="1468" t="str">
        <f>+IF(入力シート!$L213="","",MID(入力シート!$L213,入力シート!BU$181,1))</f>
        <v/>
      </c>
      <c r="AJ43" s="1471"/>
      <c r="AK43" s="1468" t="str">
        <f>+IF(入力シート!$L213="","",MID(入力シート!$L213,入力シート!BW$181,1))</f>
        <v/>
      </c>
      <c r="AL43" s="1471"/>
      <c r="AM43" s="1468" t="str">
        <f>+IF(入力シート!$L213="","",MID(入力シート!$L213,入力シート!BY$181,1))</f>
        <v/>
      </c>
      <c r="AN43" s="1471"/>
      <c r="AO43" s="1468" t="str">
        <f>+IF(入力シート!$L213="","",MID(入力シート!$L213,入力シート!CA$181,1))</f>
        <v/>
      </c>
      <c r="AP43" s="1471"/>
      <c r="AQ43" s="1468" t="str">
        <f>+IF(入力シート!$L213="","",MID(入力シート!$L213,入力シート!CC$181,1))</f>
        <v/>
      </c>
      <c r="AR43" s="1471"/>
      <c r="AS43" s="1468" t="str">
        <f>+IF(入力シート!$L213="","",MID(入力シート!$L213,入力シート!CE$181,1))</f>
        <v/>
      </c>
      <c r="AT43" s="1471"/>
      <c r="AU43" s="1468" t="str">
        <f>+IF(入力シート!$L213="","",MID(入力シート!$L213,入力シート!CG$181,1))</f>
        <v/>
      </c>
      <c r="AV43" s="1471"/>
      <c r="AW43" s="1468" t="str">
        <f>+IF(入力シート!$L213="","",MID(入力シート!$L213,入力シート!CI$181,1))</f>
        <v/>
      </c>
      <c r="AX43" s="1471"/>
      <c r="AY43" s="1468" t="str">
        <f>+IF(入力シート!$L213="","",MID(入力シート!$L213,入力シート!CK$181,1))</f>
        <v/>
      </c>
      <c r="AZ43" s="1471"/>
      <c r="BA43" s="1468" t="str">
        <f>+IF(入力シート!$L213="","",MID(入力シート!$L213,入力シート!CM$181,1))</f>
        <v/>
      </c>
      <c r="BB43" s="1471"/>
      <c r="BC43" s="1468" t="str">
        <f>+IF(入力シート!$L213="","",MID(入力シート!$L213,入力シート!CO$181,1))</f>
        <v/>
      </c>
      <c r="BD43" s="1471"/>
      <c r="BE43" s="1468" t="str">
        <f>+IF(入力シート!$L213="","",MID(入力シート!$L213,入力シート!CQ$181,1))</f>
        <v/>
      </c>
      <c r="BF43" s="1469"/>
      <c r="BG43" s="655" t="str">
        <f>+IF(入力シート!$Z213="","",MID(TEXT(入力シート!$Z213,"00#"),入力シート!BI$183,1))</f>
        <v/>
      </c>
      <c r="BH43" s="656" t="str">
        <f>+IF(入力シート!$Z213="","",MID(TEXT(入力シート!$Z213,"00#"),入力シート!BJ$183,1))</f>
        <v/>
      </c>
      <c r="BI43" s="552" t="str">
        <f>+IF(入力シート!$Z213="","",MID(TEXT(入力シート!$Z213,"00#"),入力シート!BK$183,1))</f>
        <v/>
      </c>
      <c r="BJ43" s="553" t="s">
        <v>34</v>
      </c>
      <c r="BK43" s="552" t="str">
        <f>+IF(入力シート!$AC213="","",MID(TEXT(入力シート!$AC213,"000#"),入力シート!BI$183,1))</f>
        <v/>
      </c>
      <c r="BL43" s="552" t="str">
        <f>+IF(入力シート!$AC213="","",MID(TEXT(入力シート!$AC213,"000#"),入力シート!BJ$183,1))</f>
        <v/>
      </c>
      <c r="BM43" s="552" t="str">
        <f>+IF(入力シート!$AC213="","",MID(TEXT(入力シート!$AC213,"000#"),入力シート!BK$183,1))</f>
        <v/>
      </c>
      <c r="BN43" s="552" t="str">
        <f>+IF(入力シート!$AC213="","",MID(TEXT(入力シート!$AC213,"000#"),入力シート!BL$183,1))</f>
        <v/>
      </c>
      <c r="BO43" s="1470" t="str">
        <f>+IF(入力シート!$AE213="","",MID(入力シート!$AE213,入力シート!BI$181,1))</f>
        <v/>
      </c>
      <c r="BP43" s="1421"/>
      <c r="BQ43" s="1420" t="str">
        <f>+IF(入力シート!$AE213="","",MID(入力シート!$AE213,入力シート!BK$181,1))</f>
        <v/>
      </c>
      <c r="BR43" s="1421"/>
      <c r="BS43" s="1420" t="str">
        <f>+IF(入力シート!$AE213="","",MID(入力シート!$AE213,入力シート!BM$181,1))</f>
        <v/>
      </c>
      <c r="BT43" s="1421"/>
      <c r="BU43" s="1441" t="str">
        <f>+IF(入力シート!$AE213="","",MID(入力シート!$AE213,入力シート!BO$181,1))</f>
        <v/>
      </c>
      <c r="BV43" s="1442"/>
      <c r="BW43" s="1420" t="str">
        <f>+IF(入力シート!$AE213="","",MID(入力シート!$AE213,入力シート!BQ$181,1))</f>
        <v/>
      </c>
      <c r="BX43" s="1421"/>
      <c r="BY43" s="1420" t="str">
        <f>+IF(入力シート!$AE213="","",MID(入力シート!$AE213,入力シート!BS$181,1))</f>
        <v/>
      </c>
      <c r="BZ43" s="1421"/>
      <c r="CA43" s="1441" t="str">
        <f>+IF(入力シート!$AE213="","",MID(入力シート!$AE213,入力シート!BU$181,1))</f>
        <v/>
      </c>
      <c r="CB43" s="1442"/>
      <c r="CC43" s="1420" t="str">
        <f>+IF(入力シート!$AE213="","",MID(入力シート!$AE213,入力シート!BW$181,1))</f>
        <v/>
      </c>
      <c r="CD43" s="1466"/>
    </row>
    <row r="44" spans="1:87" s="411" customFormat="1" ht="23.25" customHeight="1" thickBot="1">
      <c r="B44" s="1425"/>
      <c r="C44" s="1428"/>
      <c r="D44" s="1429"/>
      <c r="E44" s="1431"/>
      <c r="F44" s="1433"/>
      <c r="G44" s="1429"/>
      <c r="H44" s="1433"/>
      <c r="I44" s="1429"/>
      <c r="J44" s="1431"/>
      <c r="K44" s="1436"/>
      <c r="L44" s="1437"/>
      <c r="M44" s="1436"/>
      <c r="N44" s="1437"/>
      <c r="O44" s="1436"/>
      <c r="P44" s="1437"/>
      <c r="Q44" s="1436"/>
      <c r="R44" s="1437"/>
      <c r="S44" s="1436"/>
      <c r="T44" s="1437"/>
      <c r="U44" s="1436"/>
      <c r="V44" s="1437"/>
      <c r="W44" s="1467" t="str">
        <f>+IF(入力シート!$L213="","",MID(入力シート!$L213,入力シート!CS$181,1))</f>
        <v/>
      </c>
      <c r="X44" s="1463"/>
      <c r="Y44" s="1462" t="str">
        <f>+IF(入力シート!$L213="","",MID(入力シート!$L213,入力シート!CU$181,1))</f>
        <v/>
      </c>
      <c r="Z44" s="1463"/>
      <c r="AA44" s="1462" t="str">
        <f>+IF(入力シート!$L213="","",MID(入力シート!$L213,入力シート!CW$181,1))</f>
        <v/>
      </c>
      <c r="AB44" s="1463"/>
      <c r="AC44" s="1462" t="str">
        <f>+IF(入力シート!$L213="","",MID(入力シート!$L213,入力シート!CY$181,1))</f>
        <v/>
      </c>
      <c r="AD44" s="1463"/>
      <c r="AE44" s="1462" t="str">
        <f>+IF(入力シート!$L213="","",MID(入力シート!$L213,入力シート!DA$181,1))</f>
        <v/>
      </c>
      <c r="AF44" s="1463"/>
      <c r="AG44" s="1462" t="str">
        <f>+IF(入力シート!$L213="","",MID(入力シート!$L213,入力シート!DC$181,1))</f>
        <v/>
      </c>
      <c r="AH44" s="1463"/>
      <c r="AI44" s="1462" t="str">
        <f>+IF(入力シート!$L213="","",MID(入力シート!$L213,入力シート!DE$181,1))</f>
        <v/>
      </c>
      <c r="AJ44" s="1463"/>
      <c r="AK44" s="1462" t="str">
        <f>+IF(入力シート!$L213="","",MID(入力シート!$L213,入力シート!DG$181,1))</f>
        <v/>
      </c>
      <c r="AL44" s="1463"/>
      <c r="AM44" s="1462" t="str">
        <f>+IF(入力シート!$L213="","",MID(入力シート!$L213,入力シート!DI$181,1))</f>
        <v/>
      </c>
      <c r="AN44" s="1463"/>
      <c r="AO44" s="1462" t="str">
        <f>+IF(入力シート!$L213="","",MID(入力シート!$L213,入力シート!DK$181,1))</f>
        <v/>
      </c>
      <c r="AP44" s="1463"/>
      <c r="AQ44" s="1462" t="str">
        <f>+IF(入力シート!$L213="","",MID(入力シート!$L213,入力シート!DM$181,1))</f>
        <v/>
      </c>
      <c r="AR44" s="1463"/>
      <c r="AS44" s="1462" t="str">
        <f>+IF(入力シート!$L213="","",MID(入力シート!$L213,入力シート!DO$181,1))</f>
        <v/>
      </c>
      <c r="AT44" s="1463"/>
      <c r="AU44" s="1462" t="str">
        <f>+IF(入力シート!$L213="","",MID(入力シート!$L213,入力シート!DQ$181,1))</f>
        <v/>
      </c>
      <c r="AV44" s="1463"/>
      <c r="AW44" s="1462" t="str">
        <f>+IF(入力シート!$L213="","",MID(入力シート!$L213,入力シート!DS$181,1))</f>
        <v/>
      </c>
      <c r="AX44" s="1463"/>
      <c r="AY44" s="1462" t="str">
        <f>+IF(入力シート!$L213="","",MID(入力シート!$L213,入力シート!DU$181,1))</f>
        <v/>
      </c>
      <c r="AZ44" s="1463"/>
      <c r="BA44" s="1462" t="str">
        <f>+IF(入力シート!$L213="","",MID(入力シート!$L213,入力シート!DW$181,1))</f>
        <v/>
      </c>
      <c r="BB44" s="1463"/>
      <c r="BC44" s="1462" t="str">
        <f>+IF(入力シート!$L213="","",MID(入力シート!$L213,入力シート!DY$181,1))</f>
        <v/>
      </c>
      <c r="BD44" s="1463"/>
      <c r="BE44" s="1462" t="str">
        <f>+IF(入力シート!$L213="","",MID(入力シート!$L213,入力シート!EA$181,1))</f>
        <v/>
      </c>
      <c r="BF44" s="1464"/>
      <c r="BG44" s="1465" t="str">
        <f>+IF(入力シート!$BJ213="","",MID(入力シート!$BJ213,入力シート!BI$181,1))</f>
        <v>　</v>
      </c>
      <c r="BH44" s="1406"/>
      <c r="BI44" s="1405" t="str">
        <f>+IF(入力シート!$BJ213="","",MID(入力シート!$BJ213,入力シート!BK$181,1))</f>
        <v/>
      </c>
      <c r="BJ44" s="1406"/>
      <c r="BK44" s="1411" t="str">
        <f>+IF(入力シート!$BJ213="","",MID(入力シート!$BJ213,入力シート!BM$181,1))</f>
        <v/>
      </c>
      <c r="BL44" s="1412"/>
      <c r="BM44" s="1405" t="str">
        <f>+IF(入力シート!$BJ213="","",MID(入力シート!$BJ213,入力シート!BO$181,1))</f>
        <v/>
      </c>
      <c r="BN44" s="1406"/>
      <c r="BO44" s="1405" t="str">
        <f>+IF(入力シート!$BJ213="","",MID(入力シート!$BJ213,入力シート!BQ$181,1))</f>
        <v/>
      </c>
      <c r="BP44" s="1406"/>
      <c r="BQ44" s="1411" t="str">
        <f>+IF(入力シート!$BJ213="","",MID(入力シート!$BJ213,入力シート!BS$181,1))</f>
        <v/>
      </c>
      <c r="BR44" s="1412"/>
      <c r="BS44" s="1405" t="str">
        <f>+IF(入力シート!$BJ213="","",MID(入力シート!$BJ213,入力シート!BU$181,1))</f>
        <v/>
      </c>
      <c r="BT44" s="1406"/>
      <c r="BU44" s="1405" t="str">
        <f>+IF(入力シート!$BJ213="","",MID(入力シート!$BJ213,入力シート!BW$181,1))</f>
        <v/>
      </c>
      <c r="BV44" s="1406"/>
      <c r="BW44" s="1405" t="str">
        <f>+IF(入力シート!$BJ213="","",MID(入力シート!$BJ213,入力シート!BY$181,1))</f>
        <v/>
      </c>
      <c r="BX44" s="1406"/>
      <c r="BY44" s="1405" t="str">
        <f>+IF(入力シート!$BJ213="","",MID(入力シート!$BJ213,入力シート!CA$181,1))</f>
        <v/>
      </c>
      <c r="BZ44" s="1406"/>
      <c r="CA44" s="1405" t="str">
        <f>+IF(入力シート!$BJ213="","",MID(入力シート!$BJ213,入力シート!CC$181,1))</f>
        <v/>
      </c>
      <c r="CB44" s="1406"/>
      <c r="CC44" s="1405" t="str">
        <f>+IF(入力シート!$BJ213="","",MID(入力シート!$BJ213,入力シート!CE$181,1))</f>
        <v/>
      </c>
      <c r="CD44" s="1460"/>
    </row>
    <row r="45" spans="1:87" s="411" customFormat="1" ht="23.25" customHeight="1">
      <c r="B45" s="1424">
        <v>4</v>
      </c>
      <c r="C45" s="1426" t="str">
        <f>+IF(入力シート!$F215="","",入力シート!F215)</f>
        <v/>
      </c>
      <c r="D45" s="1427"/>
      <c r="E45" s="1430" t="s">
        <v>34</v>
      </c>
      <c r="F45" s="1432" t="str">
        <f>+IF(入力シート!$H215="","",MID(TEXT(入力シート!$H215,"0#"),入力シート!$BJ$9,1))</f>
        <v/>
      </c>
      <c r="G45" s="1427"/>
      <c r="H45" s="1432" t="str">
        <f>+IF(入力シート!$H215="","",MID(TEXT(入力シート!$H215,"0#"),入力シート!$BL$9,1))</f>
        <v/>
      </c>
      <c r="I45" s="1427"/>
      <c r="J45" s="1430" t="s">
        <v>34</v>
      </c>
      <c r="K45" s="1434" t="str">
        <f>+IF(入力シート!$J215="","",MID(TEXT(入力シート!$J215,"00000#"),入力シート!$BJ$9,1))</f>
        <v/>
      </c>
      <c r="L45" s="1435"/>
      <c r="M45" s="1434" t="str">
        <f>+IF(入力シート!$J215="","",MID(TEXT(入力シート!$J215,"00000#"),入力シート!$BL$9,1))</f>
        <v/>
      </c>
      <c r="N45" s="1435"/>
      <c r="O45" s="1434" t="str">
        <f>+IF(入力シート!$J215="","",MID(TEXT(入力シート!$J215,"00000#"),入力シート!$BN$9,1))</f>
        <v/>
      </c>
      <c r="P45" s="1435"/>
      <c r="Q45" s="1434" t="str">
        <f>+IF(入力シート!$J215="","",MID(TEXT(入力シート!$J215,"00000#"),入力シート!$BP$9,1))</f>
        <v/>
      </c>
      <c r="R45" s="1435"/>
      <c r="S45" s="1434" t="str">
        <f>+IF(入力シート!$J215="","",MID(TEXT(入力シート!$J215,"00000#"),入力シート!$BR$9,1))</f>
        <v/>
      </c>
      <c r="T45" s="1435"/>
      <c r="U45" s="1434" t="str">
        <f>+IF(入力シート!$J215="","",MID(TEXT(入力シート!$J215,"00000#"),入力シート!$BT$9,1))</f>
        <v/>
      </c>
      <c r="V45" s="1435"/>
      <c r="W45" s="1472" t="str">
        <f>+IF(入力シート!$L215="","",MID(入力シート!$L215,入力シート!BI$181,1))</f>
        <v/>
      </c>
      <c r="X45" s="1471"/>
      <c r="Y45" s="1468" t="str">
        <f>+IF(入力シート!$L215="","",MID(入力シート!$L215,入力シート!BK$181,1))</f>
        <v/>
      </c>
      <c r="Z45" s="1471"/>
      <c r="AA45" s="1468" t="str">
        <f>+IF(入力シート!$L215="","",MID(入力シート!$L215,入力シート!BM$181,1))</f>
        <v/>
      </c>
      <c r="AB45" s="1471"/>
      <c r="AC45" s="1468" t="str">
        <f>+IF(入力シート!$L215="","",MID(入力シート!$L215,入力シート!BO$181,1))</f>
        <v/>
      </c>
      <c r="AD45" s="1471"/>
      <c r="AE45" s="1468" t="str">
        <f>+IF(入力シート!$L215="","",MID(入力シート!$L215,入力シート!BQ$181,1))</f>
        <v/>
      </c>
      <c r="AF45" s="1471"/>
      <c r="AG45" s="1468" t="str">
        <f>+IF(入力シート!$L215="","",MID(入力シート!$L215,入力シート!BS$181,1))</f>
        <v/>
      </c>
      <c r="AH45" s="1471"/>
      <c r="AI45" s="1468" t="str">
        <f>+IF(入力シート!$L215="","",MID(入力シート!$L215,入力シート!BU$181,1))</f>
        <v/>
      </c>
      <c r="AJ45" s="1471"/>
      <c r="AK45" s="1468" t="str">
        <f>+IF(入力シート!$L215="","",MID(入力シート!$L215,入力シート!BW$181,1))</f>
        <v/>
      </c>
      <c r="AL45" s="1471"/>
      <c r="AM45" s="1468" t="str">
        <f>+IF(入力シート!$L215="","",MID(入力シート!$L215,入力シート!BY$181,1))</f>
        <v/>
      </c>
      <c r="AN45" s="1471"/>
      <c r="AO45" s="1468" t="str">
        <f>+IF(入力シート!$L215="","",MID(入力シート!$L215,入力シート!CA$181,1))</f>
        <v/>
      </c>
      <c r="AP45" s="1471"/>
      <c r="AQ45" s="1468" t="str">
        <f>+IF(入力シート!$L215="","",MID(入力シート!$L215,入力シート!CC$181,1))</f>
        <v/>
      </c>
      <c r="AR45" s="1471"/>
      <c r="AS45" s="1468" t="str">
        <f>+IF(入力シート!$L215="","",MID(入力シート!$L215,入力シート!CE$181,1))</f>
        <v/>
      </c>
      <c r="AT45" s="1471"/>
      <c r="AU45" s="1468" t="str">
        <f>+IF(入力シート!$L215="","",MID(入力シート!$L215,入力シート!CG$181,1))</f>
        <v/>
      </c>
      <c r="AV45" s="1471"/>
      <c r="AW45" s="1468" t="str">
        <f>+IF(入力シート!$L215="","",MID(入力シート!$L215,入力シート!CI$181,1))</f>
        <v/>
      </c>
      <c r="AX45" s="1471"/>
      <c r="AY45" s="1468" t="str">
        <f>+IF(入力シート!$L215="","",MID(入力シート!$L215,入力シート!CK$181,1))</f>
        <v/>
      </c>
      <c r="AZ45" s="1471"/>
      <c r="BA45" s="1468" t="str">
        <f>+IF(入力シート!$L215="","",MID(入力シート!$L215,入力シート!CM$181,1))</f>
        <v/>
      </c>
      <c r="BB45" s="1471"/>
      <c r="BC45" s="1468" t="str">
        <f>+IF(入力シート!$L215="","",MID(入力シート!$L215,入力シート!CO$181,1))</f>
        <v/>
      </c>
      <c r="BD45" s="1471"/>
      <c r="BE45" s="1468" t="str">
        <f>+IF(入力シート!$L215="","",MID(入力シート!$L215,入力シート!CQ$181,1))</f>
        <v/>
      </c>
      <c r="BF45" s="1469"/>
      <c r="BG45" s="655" t="str">
        <f>+IF(入力シート!$Z215="","",MID(TEXT(入力シート!$Z215,"00#"),入力シート!BI$183,1))</f>
        <v/>
      </c>
      <c r="BH45" s="656" t="str">
        <f>+IF(入力シート!$Z215="","",MID(TEXT(入力シート!$Z215,"00#"),入力シート!BJ$183,1))</f>
        <v/>
      </c>
      <c r="BI45" s="552" t="str">
        <f>+IF(入力シート!$Z215="","",MID(TEXT(入力シート!$Z215,"00#"),入力シート!BK$183,1))</f>
        <v/>
      </c>
      <c r="BJ45" s="553" t="s">
        <v>34</v>
      </c>
      <c r="BK45" s="552" t="str">
        <f>+IF(入力シート!$AC215="","",MID(TEXT(入力シート!$AC215,"000#"),入力シート!BI$183,1))</f>
        <v/>
      </c>
      <c r="BL45" s="552" t="str">
        <f>+IF(入力シート!$AC215="","",MID(TEXT(入力シート!$AC215,"000#"),入力シート!BJ$183,1))</f>
        <v/>
      </c>
      <c r="BM45" s="552" t="str">
        <f>+IF(入力シート!$AC215="","",MID(TEXT(入力シート!$AC215,"000#"),入力シート!BK$183,1))</f>
        <v/>
      </c>
      <c r="BN45" s="552" t="str">
        <f>+IF(入力シート!$AC215="","",MID(TEXT(入力シート!$AC215,"000#"),入力シート!BL$183,1))</f>
        <v/>
      </c>
      <c r="BO45" s="1470" t="str">
        <f>+IF(入力シート!$AE215="","",MID(入力シート!$AE215,入力シート!BI$181,1))</f>
        <v/>
      </c>
      <c r="BP45" s="1421"/>
      <c r="BQ45" s="1420" t="str">
        <f>+IF(入力シート!$AE215="","",MID(入力シート!$AE215,入力シート!BK$181,1))</f>
        <v/>
      </c>
      <c r="BR45" s="1421"/>
      <c r="BS45" s="1420" t="str">
        <f>+IF(入力シート!$AE215="","",MID(入力シート!$AE215,入力シート!BM$181,1))</f>
        <v/>
      </c>
      <c r="BT45" s="1421"/>
      <c r="BU45" s="1441" t="str">
        <f>+IF(入力シート!$AE215="","",MID(入力シート!$AE215,入力シート!BO$181,1))</f>
        <v/>
      </c>
      <c r="BV45" s="1442"/>
      <c r="BW45" s="1420" t="str">
        <f>+IF(入力シート!$AE215="","",MID(入力シート!$AE215,入力シート!BQ$181,1))</f>
        <v/>
      </c>
      <c r="BX45" s="1421"/>
      <c r="BY45" s="1420" t="str">
        <f>+IF(入力シート!$AE215="","",MID(入力シート!$AE215,入力シート!BS$181,1))</f>
        <v/>
      </c>
      <c r="BZ45" s="1421"/>
      <c r="CA45" s="1441" t="str">
        <f>+IF(入力シート!$AE215="","",MID(入力シート!$AE215,入力シート!BU$181,1))</f>
        <v/>
      </c>
      <c r="CB45" s="1442"/>
      <c r="CC45" s="1420" t="str">
        <f>+IF(入力シート!$AE215="","",MID(入力シート!$AE215,入力シート!BW$181,1))</f>
        <v/>
      </c>
      <c r="CD45" s="1466"/>
    </row>
    <row r="46" spans="1:87" s="411" customFormat="1" ht="23.25" customHeight="1" thickBot="1">
      <c r="B46" s="1425"/>
      <c r="C46" s="1428"/>
      <c r="D46" s="1429"/>
      <c r="E46" s="1431"/>
      <c r="F46" s="1433"/>
      <c r="G46" s="1429"/>
      <c r="H46" s="1433"/>
      <c r="I46" s="1429"/>
      <c r="J46" s="1431"/>
      <c r="K46" s="1436"/>
      <c r="L46" s="1437"/>
      <c r="M46" s="1436"/>
      <c r="N46" s="1437"/>
      <c r="O46" s="1436"/>
      <c r="P46" s="1437"/>
      <c r="Q46" s="1436"/>
      <c r="R46" s="1437"/>
      <c r="S46" s="1436"/>
      <c r="T46" s="1437"/>
      <c r="U46" s="1436"/>
      <c r="V46" s="1437"/>
      <c r="W46" s="1467" t="str">
        <f>+IF(入力シート!$L215="","",MID(入力シート!$L215,入力シート!CS$181,1))</f>
        <v/>
      </c>
      <c r="X46" s="1463"/>
      <c r="Y46" s="1462" t="str">
        <f>+IF(入力シート!$L215="","",MID(入力シート!$L215,入力シート!CU$181,1))</f>
        <v/>
      </c>
      <c r="Z46" s="1463"/>
      <c r="AA46" s="1462" t="str">
        <f>+IF(入力シート!$L215="","",MID(入力シート!$L215,入力シート!CW$181,1))</f>
        <v/>
      </c>
      <c r="AB46" s="1463"/>
      <c r="AC46" s="1462" t="str">
        <f>+IF(入力シート!$L215="","",MID(入力シート!$L215,入力シート!CY$181,1))</f>
        <v/>
      </c>
      <c r="AD46" s="1463"/>
      <c r="AE46" s="1462" t="str">
        <f>+IF(入力シート!$L215="","",MID(入力シート!$L215,入力シート!DA$181,1))</f>
        <v/>
      </c>
      <c r="AF46" s="1463"/>
      <c r="AG46" s="1462" t="str">
        <f>+IF(入力シート!$L215="","",MID(入力シート!$L215,入力シート!DC$181,1))</f>
        <v/>
      </c>
      <c r="AH46" s="1463"/>
      <c r="AI46" s="1462" t="str">
        <f>+IF(入力シート!$L215="","",MID(入力シート!$L215,入力シート!DE$181,1))</f>
        <v/>
      </c>
      <c r="AJ46" s="1463"/>
      <c r="AK46" s="1462" t="str">
        <f>+IF(入力シート!$L215="","",MID(入力シート!$L215,入力シート!DG$181,1))</f>
        <v/>
      </c>
      <c r="AL46" s="1463"/>
      <c r="AM46" s="1462" t="str">
        <f>+IF(入力シート!$L215="","",MID(入力シート!$L215,入力シート!DI$181,1))</f>
        <v/>
      </c>
      <c r="AN46" s="1463"/>
      <c r="AO46" s="1462" t="str">
        <f>+IF(入力シート!$L215="","",MID(入力シート!$L215,入力シート!DK$181,1))</f>
        <v/>
      </c>
      <c r="AP46" s="1463"/>
      <c r="AQ46" s="1462" t="str">
        <f>+IF(入力シート!$L215="","",MID(入力シート!$L215,入力シート!DM$181,1))</f>
        <v/>
      </c>
      <c r="AR46" s="1463"/>
      <c r="AS46" s="1462" t="str">
        <f>+IF(入力シート!$L215="","",MID(入力シート!$L215,入力シート!DO$181,1))</f>
        <v/>
      </c>
      <c r="AT46" s="1463"/>
      <c r="AU46" s="1462" t="str">
        <f>+IF(入力シート!$L215="","",MID(入力シート!$L215,入力シート!DQ$181,1))</f>
        <v/>
      </c>
      <c r="AV46" s="1463"/>
      <c r="AW46" s="1462" t="str">
        <f>+IF(入力シート!$L215="","",MID(入力シート!$L215,入力シート!DS$181,1))</f>
        <v/>
      </c>
      <c r="AX46" s="1463"/>
      <c r="AY46" s="1462" t="str">
        <f>+IF(入力シート!$L215="","",MID(入力シート!$L215,入力シート!DU$181,1))</f>
        <v/>
      </c>
      <c r="AZ46" s="1463"/>
      <c r="BA46" s="1462" t="str">
        <f>+IF(入力シート!$L215="","",MID(入力シート!$L215,入力シート!DW$181,1))</f>
        <v/>
      </c>
      <c r="BB46" s="1463"/>
      <c r="BC46" s="1462" t="str">
        <f>+IF(入力シート!$L215="","",MID(入力シート!$L215,入力シート!DY$181,1))</f>
        <v/>
      </c>
      <c r="BD46" s="1463"/>
      <c r="BE46" s="1462" t="str">
        <f>+IF(入力シート!$L215="","",MID(入力シート!$L215,入力シート!EA$181,1))</f>
        <v/>
      </c>
      <c r="BF46" s="1464"/>
      <c r="BG46" s="1465" t="str">
        <f>+IF(入力シート!$BJ215="","",MID(入力シート!$BJ215,入力シート!BI$181,1))</f>
        <v>　</v>
      </c>
      <c r="BH46" s="1406"/>
      <c r="BI46" s="1405" t="str">
        <f>+IF(入力シート!$BJ215="","",MID(入力シート!$BJ215,入力シート!BK$181,1))</f>
        <v/>
      </c>
      <c r="BJ46" s="1406"/>
      <c r="BK46" s="1411" t="str">
        <f>+IF(入力シート!$BJ215="","",MID(入力シート!$BJ215,入力シート!BM$181,1))</f>
        <v/>
      </c>
      <c r="BL46" s="1412"/>
      <c r="BM46" s="1405" t="str">
        <f>+IF(入力シート!$BJ215="","",MID(入力シート!$BJ215,入力シート!BO$181,1))</f>
        <v/>
      </c>
      <c r="BN46" s="1406"/>
      <c r="BO46" s="1405" t="str">
        <f>+IF(入力シート!$BJ215="","",MID(入力シート!$BJ215,入力シート!BQ$181,1))</f>
        <v/>
      </c>
      <c r="BP46" s="1406"/>
      <c r="BQ46" s="1411" t="str">
        <f>+IF(入力シート!$BJ215="","",MID(入力シート!$BJ215,入力シート!BS$181,1))</f>
        <v/>
      </c>
      <c r="BR46" s="1412"/>
      <c r="BS46" s="1405" t="str">
        <f>+IF(入力シート!$BJ215="","",MID(入力シート!$BJ215,入力シート!BU$181,1))</f>
        <v/>
      </c>
      <c r="BT46" s="1406"/>
      <c r="BU46" s="1405" t="str">
        <f>+IF(入力シート!$BJ215="","",MID(入力シート!$BJ215,入力シート!BW$181,1))</f>
        <v/>
      </c>
      <c r="BV46" s="1406"/>
      <c r="BW46" s="1405" t="str">
        <f>+IF(入力シート!$BJ215="","",MID(入力シート!$BJ215,入力シート!BY$181,1))</f>
        <v/>
      </c>
      <c r="BX46" s="1406"/>
      <c r="BY46" s="1405" t="str">
        <f>+IF(入力シート!$BJ215="","",MID(入力シート!$BJ215,入力シート!CA$181,1))</f>
        <v/>
      </c>
      <c r="BZ46" s="1406"/>
      <c r="CA46" s="1405" t="str">
        <f>+IF(入力シート!$BJ215="","",MID(入力シート!$BJ215,入力シート!CC$181,1))</f>
        <v/>
      </c>
      <c r="CB46" s="1406"/>
      <c r="CC46" s="1405" t="str">
        <f>+IF(入力シート!$BJ215="","",MID(入力シート!$BJ215,入力シート!CE$181,1))</f>
        <v/>
      </c>
      <c r="CD46" s="1460"/>
    </row>
    <row r="47" spans="1:87" s="548" customFormat="1" ht="23.25" customHeight="1">
      <c r="B47" s="1424">
        <v>5</v>
      </c>
      <c r="C47" s="1426" t="str">
        <f>+IF(入力シート!$F217="","",入力シート!F217)</f>
        <v/>
      </c>
      <c r="D47" s="1427"/>
      <c r="E47" s="1430" t="s">
        <v>34</v>
      </c>
      <c r="F47" s="1432" t="str">
        <f>+IF(入力シート!$H217="","",MID(TEXT(入力シート!$H217,"0#"),入力シート!$BJ$9,1))</f>
        <v/>
      </c>
      <c r="G47" s="1427"/>
      <c r="H47" s="1432" t="str">
        <f>+IF(入力シート!$H217="","",MID(TEXT(入力シート!$H217,"0#"),入力シート!$BL$9,1))</f>
        <v/>
      </c>
      <c r="I47" s="1427"/>
      <c r="J47" s="1430" t="s">
        <v>34</v>
      </c>
      <c r="K47" s="1434" t="str">
        <f>+IF(入力シート!$J217="","",MID(TEXT(入力シート!$J217,"00000#"),入力シート!$BJ$9,1))</f>
        <v/>
      </c>
      <c r="L47" s="1435"/>
      <c r="M47" s="1434" t="str">
        <f>+IF(入力シート!$J217="","",MID(TEXT(入力シート!$J217,"00000#"),入力シート!$BL$9,1))</f>
        <v/>
      </c>
      <c r="N47" s="1435"/>
      <c r="O47" s="1434" t="str">
        <f>+IF(入力シート!$J217="","",MID(TEXT(入力シート!$J217,"00000#"),入力シート!$BN$9,1))</f>
        <v/>
      </c>
      <c r="P47" s="1435"/>
      <c r="Q47" s="1434" t="str">
        <f>+IF(入力シート!$J217="","",MID(TEXT(入力シート!$J217,"00000#"),入力シート!$BP$9,1))</f>
        <v/>
      </c>
      <c r="R47" s="1435"/>
      <c r="S47" s="1434" t="str">
        <f>+IF(入力シート!$J217="","",MID(TEXT(入力シート!$J217,"00000#"),入力シート!$BR$9,1))</f>
        <v/>
      </c>
      <c r="T47" s="1435"/>
      <c r="U47" s="1434" t="str">
        <f>+IF(入力シート!$J217="","",MID(TEXT(入力シート!$J217,"00000#"),入力シート!$BT$9,1))</f>
        <v/>
      </c>
      <c r="V47" s="1435"/>
      <c r="W47" s="1472" t="str">
        <f>+IF(入力シート!$L217="","",MID(入力シート!$L217,入力シート!BI$181,1))</f>
        <v/>
      </c>
      <c r="X47" s="1471"/>
      <c r="Y47" s="1468" t="str">
        <f>+IF(入力シート!$L217="","",MID(入力シート!$L217,入力シート!BK$181,1))</f>
        <v/>
      </c>
      <c r="Z47" s="1471"/>
      <c r="AA47" s="1468" t="str">
        <f>+IF(入力シート!$L217="","",MID(入力シート!$L217,入力シート!BM$181,1))</f>
        <v/>
      </c>
      <c r="AB47" s="1471"/>
      <c r="AC47" s="1468" t="str">
        <f>+IF(入力シート!$L217="","",MID(入力シート!$L217,入力シート!BO$181,1))</f>
        <v/>
      </c>
      <c r="AD47" s="1471"/>
      <c r="AE47" s="1468" t="str">
        <f>+IF(入力シート!$L217="","",MID(入力シート!$L217,入力シート!BQ$181,1))</f>
        <v/>
      </c>
      <c r="AF47" s="1471"/>
      <c r="AG47" s="1468" t="str">
        <f>+IF(入力シート!$L217="","",MID(入力シート!$L217,入力シート!BS$181,1))</f>
        <v/>
      </c>
      <c r="AH47" s="1471"/>
      <c r="AI47" s="1468" t="str">
        <f>+IF(入力シート!$L217="","",MID(入力シート!$L217,入力シート!BU$181,1))</f>
        <v/>
      </c>
      <c r="AJ47" s="1471"/>
      <c r="AK47" s="1468" t="str">
        <f>+IF(入力シート!$L217="","",MID(入力シート!$L217,入力シート!BW$181,1))</f>
        <v/>
      </c>
      <c r="AL47" s="1471"/>
      <c r="AM47" s="1468" t="str">
        <f>+IF(入力シート!$L217="","",MID(入力シート!$L217,入力シート!BY$181,1))</f>
        <v/>
      </c>
      <c r="AN47" s="1471"/>
      <c r="AO47" s="1468" t="str">
        <f>+IF(入力シート!$L217="","",MID(入力シート!$L217,入力シート!CA$181,1))</f>
        <v/>
      </c>
      <c r="AP47" s="1471"/>
      <c r="AQ47" s="1468" t="str">
        <f>+IF(入力シート!$L217="","",MID(入力シート!$L217,入力シート!CC$181,1))</f>
        <v/>
      </c>
      <c r="AR47" s="1471"/>
      <c r="AS47" s="1468" t="str">
        <f>+IF(入力シート!$L217="","",MID(入力シート!$L217,入力シート!CE$181,1))</f>
        <v/>
      </c>
      <c r="AT47" s="1471"/>
      <c r="AU47" s="1468" t="str">
        <f>+IF(入力シート!$L217="","",MID(入力シート!$L217,入力シート!CG$181,1))</f>
        <v/>
      </c>
      <c r="AV47" s="1471"/>
      <c r="AW47" s="1468" t="str">
        <f>+IF(入力シート!$L217="","",MID(入力シート!$L217,入力シート!CI$181,1))</f>
        <v/>
      </c>
      <c r="AX47" s="1471"/>
      <c r="AY47" s="1468" t="str">
        <f>+IF(入力シート!$L217="","",MID(入力シート!$L217,入力シート!CK$181,1))</f>
        <v/>
      </c>
      <c r="AZ47" s="1471"/>
      <c r="BA47" s="1468" t="str">
        <f>+IF(入力シート!$L217="","",MID(入力シート!$L217,入力シート!CM$181,1))</f>
        <v/>
      </c>
      <c r="BB47" s="1471"/>
      <c r="BC47" s="1468" t="str">
        <f>+IF(入力シート!$L217="","",MID(入力シート!$L217,入力シート!CO$181,1))</f>
        <v/>
      </c>
      <c r="BD47" s="1471"/>
      <c r="BE47" s="1468" t="str">
        <f>+IF(入力シート!$L217="","",MID(入力シート!$L217,入力シート!CQ$181,1))</f>
        <v/>
      </c>
      <c r="BF47" s="1469"/>
      <c r="BG47" s="655" t="str">
        <f>+IF(入力シート!$Z217="","",MID(TEXT(入力シート!$Z217,"00#"),入力シート!BI$183,1))</f>
        <v/>
      </c>
      <c r="BH47" s="656" t="str">
        <f>+IF(入力シート!$Z217="","",MID(TEXT(入力シート!$Z217,"00#"),入力シート!BJ$183,1))</f>
        <v/>
      </c>
      <c r="BI47" s="552" t="str">
        <f>+IF(入力シート!$Z217="","",MID(TEXT(入力シート!$Z217,"00#"),入力シート!BK$183,1))</f>
        <v/>
      </c>
      <c r="BJ47" s="553" t="s">
        <v>34</v>
      </c>
      <c r="BK47" s="552" t="str">
        <f>+IF(入力シート!$AC217="","",MID(TEXT(入力シート!$AC217,"000#"),入力シート!BI$183,1))</f>
        <v/>
      </c>
      <c r="BL47" s="552" t="str">
        <f>+IF(入力シート!$AC217="","",MID(TEXT(入力シート!$AC217,"000#"),入力シート!BJ$183,1))</f>
        <v/>
      </c>
      <c r="BM47" s="552" t="str">
        <f>+IF(入力シート!$AC217="","",MID(TEXT(入力シート!$AC217,"000#"),入力シート!BK$183,1))</f>
        <v/>
      </c>
      <c r="BN47" s="552" t="str">
        <f>+IF(入力シート!$AC217="","",MID(TEXT(入力シート!$AC217,"000#"),入力シート!BL$183,1))</f>
        <v/>
      </c>
      <c r="BO47" s="1470" t="str">
        <f>+IF(入力シート!$AE217="","",MID(入力シート!$AE217,入力シート!BI$181,1))</f>
        <v/>
      </c>
      <c r="BP47" s="1421"/>
      <c r="BQ47" s="1420" t="str">
        <f>+IF(入力シート!$AE217="","",MID(入力シート!$AE217,入力シート!BK$181,1))</f>
        <v/>
      </c>
      <c r="BR47" s="1421"/>
      <c r="BS47" s="1420" t="str">
        <f>+IF(入力シート!$AE217="","",MID(入力シート!$AE217,入力シート!BM$181,1))</f>
        <v/>
      </c>
      <c r="BT47" s="1421"/>
      <c r="BU47" s="1441" t="str">
        <f>+IF(入力シート!$AE217="","",MID(入力シート!$AE217,入力シート!BO$181,1))</f>
        <v/>
      </c>
      <c r="BV47" s="1442"/>
      <c r="BW47" s="1420" t="str">
        <f>+IF(入力シート!$AE217="","",MID(入力シート!$AE217,入力シート!BQ$181,1))</f>
        <v/>
      </c>
      <c r="BX47" s="1421"/>
      <c r="BY47" s="1420" t="str">
        <f>+IF(入力シート!$AE217="","",MID(入力シート!$AE217,入力シート!BS$181,1))</f>
        <v/>
      </c>
      <c r="BZ47" s="1421"/>
      <c r="CA47" s="1441" t="str">
        <f>+IF(入力シート!$AE217="","",MID(入力シート!$AE217,入力シート!BU$181,1))</f>
        <v/>
      </c>
      <c r="CB47" s="1442"/>
      <c r="CC47" s="1420" t="str">
        <f>+IF(入力シート!$AE217="","",MID(入力シート!$AE217,入力シート!BW$181,1))</f>
        <v/>
      </c>
      <c r="CD47" s="1466"/>
    </row>
    <row r="48" spans="1:87" s="411" customFormat="1" ht="23.25" customHeight="1" thickBot="1">
      <c r="B48" s="1425"/>
      <c r="C48" s="1428"/>
      <c r="D48" s="1429"/>
      <c r="E48" s="1431"/>
      <c r="F48" s="1433"/>
      <c r="G48" s="1429"/>
      <c r="H48" s="1433"/>
      <c r="I48" s="1429"/>
      <c r="J48" s="1431"/>
      <c r="K48" s="1436"/>
      <c r="L48" s="1437"/>
      <c r="M48" s="1436"/>
      <c r="N48" s="1437"/>
      <c r="O48" s="1436"/>
      <c r="P48" s="1437"/>
      <c r="Q48" s="1436"/>
      <c r="R48" s="1437"/>
      <c r="S48" s="1436"/>
      <c r="T48" s="1437"/>
      <c r="U48" s="1436"/>
      <c r="V48" s="1437"/>
      <c r="W48" s="1467" t="str">
        <f>+IF(入力シート!$L217="","",MID(入力シート!$L217,入力シート!CS$181,1))</f>
        <v/>
      </c>
      <c r="X48" s="1463"/>
      <c r="Y48" s="1462" t="str">
        <f>+IF(入力シート!$L217="","",MID(入力シート!$L217,入力シート!CU$181,1))</f>
        <v/>
      </c>
      <c r="Z48" s="1463"/>
      <c r="AA48" s="1462" t="str">
        <f>+IF(入力シート!$L217="","",MID(入力シート!$L217,入力シート!CW$181,1))</f>
        <v/>
      </c>
      <c r="AB48" s="1463"/>
      <c r="AC48" s="1462" t="str">
        <f>+IF(入力シート!$L217="","",MID(入力シート!$L217,入力シート!CY$181,1))</f>
        <v/>
      </c>
      <c r="AD48" s="1463"/>
      <c r="AE48" s="1462" t="str">
        <f>+IF(入力シート!$L217="","",MID(入力シート!$L217,入力シート!DA$181,1))</f>
        <v/>
      </c>
      <c r="AF48" s="1463"/>
      <c r="AG48" s="1462" t="str">
        <f>+IF(入力シート!$L217="","",MID(入力シート!$L217,入力シート!DC$181,1))</f>
        <v/>
      </c>
      <c r="AH48" s="1463"/>
      <c r="AI48" s="1462" t="str">
        <f>+IF(入力シート!$L217="","",MID(入力シート!$L217,入力シート!DE$181,1))</f>
        <v/>
      </c>
      <c r="AJ48" s="1463"/>
      <c r="AK48" s="1462" t="str">
        <f>+IF(入力シート!$L217="","",MID(入力シート!$L217,入力シート!DG$181,1))</f>
        <v/>
      </c>
      <c r="AL48" s="1463"/>
      <c r="AM48" s="1462" t="str">
        <f>+IF(入力シート!$L217="","",MID(入力シート!$L217,入力シート!DI$181,1))</f>
        <v/>
      </c>
      <c r="AN48" s="1463"/>
      <c r="AO48" s="1462" t="str">
        <f>+IF(入力シート!$L217="","",MID(入力シート!$L217,入力シート!DK$181,1))</f>
        <v/>
      </c>
      <c r="AP48" s="1463"/>
      <c r="AQ48" s="1462" t="str">
        <f>+IF(入力シート!$L217="","",MID(入力シート!$L217,入力シート!DM$181,1))</f>
        <v/>
      </c>
      <c r="AR48" s="1463"/>
      <c r="AS48" s="1462" t="str">
        <f>+IF(入力シート!$L217="","",MID(入力シート!$L217,入力シート!DO$181,1))</f>
        <v/>
      </c>
      <c r="AT48" s="1463"/>
      <c r="AU48" s="1462" t="str">
        <f>+IF(入力シート!$L217="","",MID(入力シート!$L217,入力シート!DQ$181,1))</f>
        <v/>
      </c>
      <c r="AV48" s="1463"/>
      <c r="AW48" s="1462" t="str">
        <f>+IF(入力シート!$L217="","",MID(入力シート!$L217,入力シート!DS$181,1))</f>
        <v/>
      </c>
      <c r="AX48" s="1463"/>
      <c r="AY48" s="1462" t="str">
        <f>+IF(入力シート!$L217="","",MID(入力シート!$L217,入力シート!DU$181,1))</f>
        <v/>
      </c>
      <c r="AZ48" s="1463"/>
      <c r="BA48" s="1462" t="str">
        <f>+IF(入力シート!$L217="","",MID(入力シート!$L217,入力シート!DW$181,1))</f>
        <v/>
      </c>
      <c r="BB48" s="1463"/>
      <c r="BC48" s="1462" t="str">
        <f>+IF(入力シート!$L217="","",MID(入力シート!$L217,入力シート!DY$181,1))</f>
        <v/>
      </c>
      <c r="BD48" s="1463"/>
      <c r="BE48" s="1462" t="str">
        <f>+IF(入力シート!$L217="","",MID(入力シート!$L217,入力シート!EA$181,1))</f>
        <v/>
      </c>
      <c r="BF48" s="1464"/>
      <c r="BG48" s="1465" t="str">
        <f>+IF(入力シート!$BJ217="","",MID(入力シート!$BJ217,入力シート!BI$181,1))</f>
        <v>　</v>
      </c>
      <c r="BH48" s="1406"/>
      <c r="BI48" s="1405" t="str">
        <f>+IF(入力シート!$BJ217="","",MID(入力シート!$BJ217,入力シート!BK$181,1))</f>
        <v/>
      </c>
      <c r="BJ48" s="1406"/>
      <c r="BK48" s="1411" t="str">
        <f>+IF(入力シート!$BJ217="","",MID(入力シート!$BJ217,入力シート!BM$181,1))</f>
        <v/>
      </c>
      <c r="BL48" s="1412"/>
      <c r="BM48" s="1405" t="str">
        <f>+IF(入力シート!$BJ217="","",MID(入力シート!$BJ217,入力シート!BO$181,1))</f>
        <v/>
      </c>
      <c r="BN48" s="1406"/>
      <c r="BO48" s="1405" t="str">
        <f>+IF(入力シート!$BJ217="","",MID(入力シート!$BJ217,入力シート!BQ$181,1))</f>
        <v/>
      </c>
      <c r="BP48" s="1406"/>
      <c r="BQ48" s="1411" t="str">
        <f>+IF(入力シート!$BJ217="","",MID(入力シート!$BJ217,入力シート!BS$181,1))</f>
        <v/>
      </c>
      <c r="BR48" s="1412"/>
      <c r="BS48" s="1405" t="str">
        <f>+IF(入力シート!$BJ217="","",MID(入力シート!$BJ217,入力シート!BU$181,1))</f>
        <v/>
      </c>
      <c r="BT48" s="1406"/>
      <c r="BU48" s="1405" t="str">
        <f>+IF(入力シート!$BJ217="","",MID(入力シート!$BJ217,入力シート!BW$181,1))</f>
        <v/>
      </c>
      <c r="BV48" s="1406"/>
      <c r="BW48" s="1405" t="str">
        <f>+IF(入力シート!$BJ217="","",MID(入力シート!$BJ217,入力シート!BY$181,1))</f>
        <v/>
      </c>
      <c r="BX48" s="1406"/>
      <c r="BY48" s="1405" t="str">
        <f>+IF(入力シート!$BJ217="","",MID(入力シート!$BJ217,入力シート!CA$181,1))</f>
        <v/>
      </c>
      <c r="BZ48" s="1406"/>
      <c r="CA48" s="1405" t="str">
        <f>+IF(入力シート!$BJ217="","",MID(入力シート!$BJ217,入力シート!CC$181,1))</f>
        <v/>
      </c>
      <c r="CB48" s="1406"/>
      <c r="CC48" s="1405" t="str">
        <f>+IF(入力シート!$BJ217="","",MID(入力シート!$BJ217,入力シート!CE$181,1))</f>
        <v/>
      </c>
      <c r="CD48" s="1460"/>
    </row>
    <row r="49" spans="1:110" s="411" customFormat="1" ht="23.25" customHeight="1">
      <c r="B49" s="419"/>
      <c r="C49" s="284"/>
      <c r="D49" s="284"/>
      <c r="E49" s="284"/>
      <c r="F49" s="284"/>
      <c r="G49" s="284"/>
      <c r="H49" s="284"/>
      <c r="I49" s="284"/>
      <c r="J49" s="284"/>
      <c r="K49" s="343"/>
      <c r="L49" s="474"/>
      <c r="M49" s="474"/>
      <c r="N49" s="562"/>
      <c r="O49" s="562"/>
      <c r="P49" s="562"/>
      <c r="Q49" s="562"/>
      <c r="R49" s="562"/>
      <c r="S49" s="562"/>
      <c r="T49" s="474"/>
      <c r="U49" s="474"/>
      <c r="V49" s="563"/>
      <c r="W49" s="563"/>
      <c r="X49" s="563"/>
      <c r="Y49" s="563"/>
      <c r="Z49" s="563"/>
      <c r="AA49" s="563"/>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5"/>
      <c r="BK49" s="545"/>
      <c r="BL49" s="564"/>
      <c r="BM49" s="564"/>
      <c r="BN49" s="564"/>
      <c r="BO49" s="564"/>
      <c r="BP49" s="565"/>
      <c r="BQ49" s="565"/>
      <c r="BR49" s="564"/>
      <c r="BS49" s="564"/>
      <c r="BT49" s="564"/>
      <c r="BU49" s="564"/>
      <c r="BV49" s="565"/>
      <c r="BW49" s="565"/>
      <c r="BX49" s="564"/>
      <c r="BY49" s="564"/>
      <c r="BZ49" s="564"/>
      <c r="CA49" s="564"/>
      <c r="CB49" s="564"/>
      <c r="CC49" s="564"/>
      <c r="CD49" s="564"/>
      <c r="CE49" s="564"/>
      <c r="CF49" s="564"/>
      <c r="CG49" s="564"/>
      <c r="CH49" s="564"/>
      <c r="CI49" s="564"/>
    </row>
    <row r="50" spans="1:110" s="411" customFormat="1" ht="23.25" customHeight="1" thickBot="1">
      <c r="A50" s="1461" t="s">
        <v>737</v>
      </c>
      <c r="B50" s="1461"/>
      <c r="C50" s="1461"/>
      <c r="D50" s="1461"/>
      <c r="E50" s="1461"/>
      <c r="F50" s="1461"/>
      <c r="G50" s="1461"/>
      <c r="H50" s="1461"/>
      <c r="I50" s="1461"/>
      <c r="J50" s="1461"/>
      <c r="K50" s="1461"/>
      <c r="L50" s="1461"/>
      <c r="M50" s="1461"/>
      <c r="N50" s="1461"/>
      <c r="O50" s="1461"/>
      <c r="P50" s="1461"/>
      <c r="Q50" s="1461"/>
      <c r="R50" s="1461"/>
      <c r="S50" s="1461"/>
      <c r="T50" s="1461"/>
      <c r="U50" s="1461"/>
      <c r="V50" s="1461"/>
      <c r="W50" s="1461"/>
      <c r="X50" s="1461"/>
      <c r="Y50" s="1461"/>
      <c r="Z50" s="1461"/>
      <c r="AA50" s="1461"/>
      <c r="AB50" s="1461"/>
      <c r="AC50" s="1461"/>
      <c r="AD50" s="1461"/>
      <c r="AE50" s="1461"/>
      <c r="AF50" s="1461"/>
      <c r="AG50" s="1461"/>
      <c r="AH50" s="1461"/>
      <c r="AI50" s="1461"/>
      <c r="AJ50" s="1461"/>
      <c r="AK50" s="1461"/>
      <c r="AL50" s="1461"/>
      <c r="AM50" s="1461"/>
      <c r="AN50" s="1461"/>
      <c r="AO50" s="1461"/>
      <c r="AP50" s="1461"/>
      <c r="AQ50" s="1461"/>
      <c r="AR50" s="1461"/>
      <c r="DD50" s="417"/>
      <c r="DE50" s="417"/>
      <c r="DF50" s="417"/>
    </row>
    <row r="51" spans="1:110" s="411" customFormat="1" ht="23.25" customHeight="1">
      <c r="B51" s="1455"/>
      <c r="C51" s="1507" t="s">
        <v>2522</v>
      </c>
      <c r="D51" s="1508"/>
      <c r="E51" s="1508"/>
      <c r="F51" s="1508"/>
      <c r="G51" s="1508"/>
      <c r="H51" s="1508"/>
      <c r="I51" s="1508"/>
      <c r="J51" s="1508"/>
      <c r="K51" s="1508"/>
      <c r="L51" s="1508"/>
      <c r="M51" s="1508"/>
      <c r="N51" s="1508"/>
      <c r="O51" s="1508"/>
      <c r="P51" s="1508"/>
      <c r="Q51" s="1508"/>
      <c r="R51" s="1508"/>
      <c r="S51" s="1508"/>
      <c r="T51" s="1508"/>
      <c r="U51" s="1508"/>
      <c r="V51" s="1509"/>
      <c r="W51" s="1457" t="s">
        <v>734</v>
      </c>
      <c r="X51" s="1457"/>
      <c r="Y51" s="1457"/>
      <c r="Z51" s="1457"/>
      <c r="AA51" s="1457"/>
      <c r="AB51" s="1457"/>
      <c r="AC51" s="1457"/>
      <c r="AD51" s="1457"/>
      <c r="AE51" s="1457"/>
      <c r="AF51" s="1457"/>
      <c r="AG51" s="1457"/>
      <c r="AH51" s="1457"/>
      <c r="AI51" s="1457"/>
      <c r="AJ51" s="1457"/>
      <c r="AK51" s="1457"/>
      <c r="AL51" s="1457"/>
      <c r="AM51" s="1457"/>
      <c r="AN51" s="1457"/>
      <c r="AO51" s="1457"/>
      <c r="AP51" s="1457"/>
      <c r="AQ51" s="1457"/>
      <c r="AR51" s="1457"/>
      <c r="AS51" s="1457"/>
      <c r="AT51" s="1457"/>
      <c r="AU51" s="1457"/>
      <c r="AV51" s="1457"/>
      <c r="AW51" s="1457"/>
      <c r="AX51" s="1457"/>
      <c r="AY51" s="1457"/>
      <c r="AZ51" s="1457"/>
      <c r="BA51" s="1457"/>
      <c r="BB51" s="1457"/>
      <c r="BC51" s="1457"/>
      <c r="BD51" s="1457"/>
      <c r="BE51" s="1457"/>
      <c r="BF51" s="1457"/>
      <c r="BG51" s="1459" t="s">
        <v>30</v>
      </c>
      <c r="BH51" s="1459"/>
      <c r="BI51" s="1459"/>
      <c r="BJ51" s="1459"/>
      <c r="BK51" s="1459"/>
      <c r="BL51" s="1459"/>
      <c r="BM51" s="1459"/>
      <c r="BN51" s="1459"/>
      <c r="BO51" s="1459" t="s">
        <v>735</v>
      </c>
      <c r="BP51" s="1459"/>
      <c r="BQ51" s="1459"/>
      <c r="BR51" s="1459"/>
      <c r="BS51" s="1459"/>
      <c r="BT51" s="1459"/>
      <c r="BU51" s="1459"/>
      <c r="BV51" s="1459"/>
      <c r="BW51" s="1459"/>
      <c r="BX51" s="1459"/>
      <c r="BY51" s="1459"/>
      <c r="BZ51" s="1459"/>
      <c r="CA51" s="1459"/>
      <c r="CB51" s="1459"/>
      <c r="CC51" s="1459"/>
      <c r="CD51" s="1459"/>
      <c r="CE51" s="1450" t="s">
        <v>738</v>
      </c>
      <c r="CF51" s="1450"/>
      <c r="CG51" s="1450"/>
      <c r="CH51" s="1450"/>
      <c r="CI51" s="1450"/>
      <c r="CJ51" s="1450"/>
      <c r="CK51" s="1450"/>
      <c r="CL51" s="1450"/>
      <c r="CM51" s="1450"/>
      <c r="CN51" s="1450"/>
      <c r="CO51" s="1450"/>
      <c r="CP51" s="1450"/>
      <c r="CQ51" s="1450"/>
      <c r="CR51" s="1451"/>
    </row>
    <row r="52" spans="1:110" s="411" customFormat="1" ht="23.25" customHeight="1" thickBot="1">
      <c r="B52" s="1456"/>
      <c r="C52" s="1510"/>
      <c r="D52" s="1511"/>
      <c r="E52" s="1511"/>
      <c r="F52" s="1511"/>
      <c r="G52" s="1511"/>
      <c r="H52" s="1511"/>
      <c r="I52" s="1511"/>
      <c r="J52" s="1511"/>
      <c r="K52" s="1511"/>
      <c r="L52" s="1511"/>
      <c r="M52" s="1511"/>
      <c r="N52" s="1511"/>
      <c r="O52" s="1511"/>
      <c r="P52" s="1511"/>
      <c r="Q52" s="1511"/>
      <c r="R52" s="1511"/>
      <c r="S52" s="1511"/>
      <c r="T52" s="1511"/>
      <c r="U52" s="1511"/>
      <c r="V52" s="1512"/>
      <c r="W52" s="1458"/>
      <c r="X52" s="1458"/>
      <c r="Y52" s="1458"/>
      <c r="Z52" s="1458"/>
      <c r="AA52" s="1458"/>
      <c r="AB52" s="1458"/>
      <c r="AC52" s="1458"/>
      <c r="AD52" s="1458"/>
      <c r="AE52" s="1458"/>
      <c r="AF52" s="1458"/>
      <c r="AG52" s="1458"/>
      <c r="AH52" s="1458"/>
      <c r="AI52" s="1458"/>
      <c r="AJ52" s="1458"/>
      <c r="AK52" s="1458"/>
      <c r="AL52" s="1458"/>
      <c r="AM52" s="1458"/>
      <c r="AN52" s="1458"/>
      <c r="AO52" s="1458"/>
      <c r="AP52" s="1458"/>
      <c r="AQ52" s="1458"/>
      <c r="AR52" s="1458"/>
      <c r="AS52" s="1458"/>
      <c r="AT52" s="1458"/>
      <c r="AU52" s="1458"/>
      <c r="AV52" s="1458"/>
      <c r="AW52" s="1458"/>
      <c r="AX52" s="1458"/>
      <c r="AY52" s="1458"/>
      <c r="AZ52" s="1458"/>
      <c r="BA52" s="1458"/>
      <c r="BB52" s="1458"/>
      <c r="BC52" s="1458"/>
      <c r="BD52" s="1458"/>
      <c r="BE52" s="1458"/>
      <c r="BF52" s="1458"/>
      <c r="BG52" s="1452" t="s">
        <v>739</v>
      </c>
      <c r="BH52" s="1452"/>
      <c r="BI52" s="1452"/>
      <c r="BJ52" s="1452"/>
      <c r="BK52" s="1452"/>
      <c r="BL52" s="1452"/>
      <c r="BM52" s="1452"/>
      <c r="BN52" s="1452"/>
      <c r="BO52" s="1452"/>
      <c r="BP52" s="1452"/>
      <c r="BQ52" s="1452"/>
      <c r="BR52" s="1452"/>
      <c r="BS52" s="1452"/>
      <c r="BT52" s="1452"/>
      <c r="BU52" s="1452"/>
      <c r="BV52" s="1452"/>
      <c r="BW52" s="1452"/>
      <c r="BX52" s="1452"/>
      <c r="BY52" s="1452"/>
      <c r="BZ52" s="1452"/>
      <c r="CA52" s="1452"/>
      <c r="CB52" s="1452"/>
      <c r="CC52" s="1452"/>
      <c r="CD52" s="1452"/>
      <c r="CE52" s="1453" t="s">
        <v>740</v>
      </c>
      <c r="CF52" s="1453"/>
      <c r="CG52" s="1453"/>
      <c r="CH52" s="1453"/>
      <c r="CI52" s="1453"/>
      <c r="CJ52" s="1453"/>
      <c r="CK52" s="1453"/>
      <c r="CL52" s="1453"/>
      <c r="CM52" s="1453"/>
      <c r="CN52" s="1453"/>
      <c r="CO52" s="1453"/>
      <c r="CP52" s="1453"/>
      <c r="CQ52" s="1453"/>
      <c r="CR52" s="1454"/>
    </row>
    <row r="53" spans="1:110" s="411" customFormat="1" ht="23.25" customHeight="1">
      <c r="B53" s="1424">
        <v>1</v>
      </c>
      <c r="C53" s="1426" t="str">
        <f>+IF(入力シート!$F223="","",入力シート!F223)</f>
        <v/>
      </c>
      <c r="D53" s="1427"/>
      <c r="E53" s="1430" t="s">
        <v>34</v>
      </c>
      <c r="F53" s="1432" t="str">
        <f>+IF(入力シート!$H223="","",MID(TEXT(入力シート!$H223,"0#"),入力シート!$BJ$9,1))</f>
        <v/>
      </c>
      <c r="G53" s="1427"/>
      <c r="H53" s="1432" t="str">
        <f>+IF(入力シート!$H223="","",MID(TEXT(入力シート!$H223,"0#"),入力シート!$BL$9,1))</f>
        <v/>
      </c>
      <c r="I53" s="1427"/>
      <c r="J53" s="1430" t="s">
        <v>34</v>
      </c>
      <c r="K53" s="1434" t="str">
        <f>+IF(入力シート!$J223="","",MID(TEXT(入力シート!$J223,"00000#"),入力シート!$BJ$9,1))</f>
        <v/>
      </c>
      <c r="L53" s="1435"/>
      <c r="M53" s="1434" t="str">
        <f>+IF(入力シート!$J223="","",MID(TEXT(入力シート!$J223,"00000#"),入力シート!$BL$9,1))</f>
        <v/>
      </c>
      <c r="N53" s="1435"/>
      <c r="O53" s="1434" t="str">
        <f>+IF(入力シート!$J223="","",MID(TEXT(入力シート!$J223,"00000#"),入力シート!$BN$9,1))</f>
        <v/>
      </c>
      <c r="P53" s="1435"/>
      <c r="Q53" s="1434" t="str">
        <f>+IF(入力シート!$J223="","",MID(TEXT(入力シート!$J223,"00000#"),入力シート!$BP$9,1))</f>
        <v/>
      </c>
      <c r="R53" s="1435"/>
      <c r="S53" s="1434" t="str">
        <f>+IF(入力シート!$J223="","",MID(TEXT(入力シート!$J223,"00000#"),入力シート!$BR$9,1))</f>
        <v/>
      </c>
      <c r="T53" s="1435"/>
      <c r="U53" s="1434" t="str">
        <f>+IF(入力シート!$J223="","",MID(TEXT(入力シート!$J223,"00000#"),入力シート!$BT$9,1))</f>
        <v/>
      </c>
      <c r="V53" s="1435"/>
      <c r="W53" s="1447" t="str">
        <f>+IF(入力シート!$L223="","",MID(入力シート!$L223,入力シート!BI$181,1))</f>
        <v/>
      </c>
      <c r="X53" s="1416"/>
      <c r="Y53" s="1416" t="str">
        <f>+IF(入力シート!$L223="","",MID(入力シート!$L223,入力シート!BK$181,1))</f>
        <v/>
      </c>
      <c r="Z53" s="1416"/>
      <c r="AA53" s="1416" t="str">
        <f>+IF(入力シート!$L223="","",MID(入力シート!$L223,入力シート!BM$181,1))</f>
        <v/>
      </c>
      <c r="AB53" s="1416"/>
      <c r="AC53" s="1416" t="str">
        <f>+IF(入力シート!$L223="","",MID(入力シート!$L223,入力シート!BO$181,1))</f>
        <v/>
      </c>
      <c r="AD53" s="1416"/>
      <c r="AE53" s="1416" t="str">
        <f>+IF(入力シート!$L223="","",MID(入力シート!$L223,入力シート!BQ$181,1))</f>
        <v/>
      </c>
      <c r="AF53" s="1416"/>
      <c r="AG53" s="1416" t="str">
        <f>+IF(入力シート!$L223="","",MID(入力シート!$L223,入力シート!BS$181,1))</f>
        <v/>
      </c>
      <c r="AH53" s="1416"/>
      <c r="AI53" s="1416" t="str">
        <f>+IF(入力シート!$L223="","",MID(入力シート!$L223,入力シート!BU$181,1))</f>
        <v/>
      </c>
      <c r="AJ53" s="1416"/>
      <c r="AK53" s="1416" t="str">
        <f>+IF(入力シート!$L223="","",MID(入力シート!$L223,入力シート!BW$181,1))</f>
        <v/>
      </c>
      <c r="AL53" s="1416"/>
      <c r="AM53" s="1416" t="str">
        <f>+IF(入力シート!$L223="","",MID(入力シート!$L223,入力シート!BY$181,1))</f>
        <v/>
      </c>
      <c r="AN53" s="1416"/>
      <c r="AO53" s="1416" t="str">
        <f>+IF(入力シート!$L223="","",MID(入力シート!$L223,入力シート!CA$181,1))</f>
        <v/>
      </c>
      <c r="AP53" s="1416"/>
      <c r="AQ53" s="1416" t="str">
        <f>+IF(入力シート!$L223="","",MID(入力シート!$L223,入力シート!CC$181,1))</f>
        <v/>
      </c>
      <c r="AR53" s="1416"/>
      <c r="AS53" s="1416" t="str">
        <f>+IF(入力シート!$L223="","",MID(入力シート!$L223,入力シート!CE$181,1))</f>
        <v/>
      </c>
      <c r="AT53" s="1416"/>
      <c r="AU53" s="1416" t="str">
        <f>+IF(入力シート!$L223="","",MID(入力シート!$L223,入力シート!CG$181,1))</f>
        <v/>
      </c>
      <c r="AV53" s="1416"/>
      <c r="AW53" s="1416" t="str">
        <f>+IF(入力シート!$L223="","",MID(入力シート!$L223,入力シート!CI$181,1))</f>
        <v/>
      </c>
      <c r="AX53" s="1416"/>
      <c r="AY53" s="1416" t="str">
        <f>+IF(入力シート!$L223="","",MID(入力シート!$L223,入力シート!CK$181,1))</f>
        <v/>
      </c>
      <c r="AZ53" s="1416"/>
      <c r="BA53" s="1416" t="str">
        <f>+IF(入力シート!$L223="","",MID(入力シート!$L223,入力シート!CM$181,1))</f>
        <v/>
      </c>
      <c r="BB53" s="1416"/>
      <c r="BC53" s="1416" t="str">
        <f>+IF(入力シート!$L223="","",MID(入力シート!$L223,入力シート!CO$181,1))</f>
        <v/>
      </c>
      <c r="BD53" s="1416"/>
      <c r="BE53" s="1416" t="str">
        <f>+IF(入力シート!$L223="","",MID(入力シート!$L223,入力シート!CQ$181,1))</f>
        <v/>
      </c>
      <c r="BF53" s="1417"/>
      <c r="BG53" s="655" t="str">
        <f>+IF(入力シート!$AH223="","",MID(TEXT(入力シート!$AH223,"00#"),入力シート!BI$183,1))</f>
        <v/>
      </c>
      <c r="BH53" s="656" t="str">
        <f>+IF(入力シート!$AH223="","",MID(TEXT(入力シート!$AH223,"00#"),入力シート!BJ$183,1))</f>
        <v/>
      </c>
      <c r="BI53" s="552" t="str">
        <f>+IF(入力シート!$AH223="","",MID(TEXT(入力シート!$AH223,"00#"),入力シート!BK$183,1))</f>
        <v/>
      </c>
      <c r="BJ53" s="553" t="s">
        <v>34</v>
      </c>
      <c r="BK53" s="552" t="str">
        <f>+IF(入力シート!$AK223="","",MID(TEXT(入力シート!$AK223,"000#"),入力シート!BI$183,1))</f>
        <v/>
      </c>
      <c r="BL53" s="552" t="str">
        <f>+IF(入力シート!$AK223="","",MID(TEXT(入力シート!$AK223,"000#"),入力シート!BJ$183,1))</f>
        <v/>
      </c>
      <c r="BM53" s="552" t="str">
        <f>+IF(入力シート!$AK223="","",MID(TEXT(入力シート!$AK223,"000#"),入力シート!BK$183,1))</f>
        <v/>
      </c>
      <c r="BN53" s="552" t="str">
        <f>+IF(入力シート!$AK223="","",MID(TEXT(入力シート!$AK223,"000#"),入力シート!BL$183,1))</f>
        <v/>
      </c>
      <c r="BO53" s="1418" t="str">
        <f>+IF(入力シート!$AM223="","",MID(入力シート!$AM223,入力シート!BI$181,1))</f>
        <v/>
      </c>
      <c r="BP53" s="1419"/>
      <c r="BQ53" s="1420" t="str">
        <f>+IF(入力シート!$AM223="","",MID(入力シート!$AM223,入力シート!BK$181,1))</f>
        <v/>
      </c>
      <c r="BR53" s="1421"/>
      <c r="BS53" s="1420" t="str">
        <f>+IF(入力シート!$AM223="","",MID(入力シート!$AM223,入力シート!BM$181,1))</f>
        <v/>
      </c>
      <c r="BT53" s="1421"/>
      <c r="BU53" s="1441" t="str">
        <f>+IF(入力シート!$AM223="","",MID(入力シート!$AM223,入力シート!BO$181,1))</f>
        <v/>
      </c>
      <c r="BV53" s="1442"/>
      <c r="BW53" s="1420" t="str">
        <f>+IF(入力シート!$AM223="","",MID(入力シート!$AM223,入力シート!BQ$181,1))</f>
        <v/>
      </c>
      <c r="BX53" s="1421"/>
      <c r="BY53" s="1420" t="str">
        <f>+IF(入力シート!$AM223="","",MID(入力シート!$AM223,入力シート!BS$181,1))</f>
        <v/>
      </c>
      <c r="BZ53" s="1421"/>
      <c r="CA53" s="1441" t="str">
        <f>+IF(入力シート!$AM223="","",MID(入力シート!$AM223,入力シート!BU$181,1))</f>
        <v/>
      </c>
      <c r="CB53" s="1442"/>
      <c r="CC53" s="1420" t="str">
        <f>+IF(入力シート!$AM223="","",MID(入力シート!$AM223,入力シート!BW$181,1))</f>
        <v/>
      </c>
      <c r="CD53" s="1443"/>
      <c r="CE53" s="1422" t="str">
        <f>+IF(入力シート!$Z223="","",MID(入力シート!$Z223,入力シート!BI$181,1))</f>
        <v/>
      </c>
      <c r="CF53" s="1423"/>
      <c r="CG53" s="1438" t="str">
        <f>+IF(入力シート!$Z223="","",MID(入力シート!$Z223,入力シート!BK$181,1))</f>
        <v/>
      </c>
      <c r="CH53" s="1439"/>
      <c r="CI53" s="1438" t="str">
        <f>+IF(入力シート!$Z223="","",MID(入力シート!$Z223,入力シート!BM$181,1))</f>
        <v/>
      </c>
      <c r="CJ53" s="1439"/>
      <c r="CK53" s="1438" t="str">
        <f>+IF(入力シート!$Z223="","",MID(入力シート!$Z223,入力シート!BO$181,1))</f>
        <v/>
      </c>
      <c r="CL53" s="1439"/>
      <c r="CM53" s="1438" t="str">
        <f>+IF(入力シート!$Z223="","",MID(入力シート!$Z223,入力シート!BQ$181,1))</f>
        <v/>
      </c>
      <c r="CN53" s="1439"/>
      <c r="CO53" s="1438" t="str">
        <f>+IF(入力シート!$Z223="","",MID(入力シート!$Z223,入力シート!BS$181,1))</f>
        <v/>
      </c>
      <c r="CP53" s="1439"/>
      <c r="CQ53" s="1438" t="str">
        <f>+IF(入力シート!$Z223="","",MID(入力シート!$Z223,入力シート!BU$181,1))</f>
        <v/>
      </c>
      <c r="CR53" s="1440"/>
      <c r="CX53" s="566"/>
      <c r="CY53" s="566"/>
      <c r="CZ53" s="566"/>
      <c r="DA53" s="566"/>
    </row>
    <row r="54" spans="1:110" ht="24" customHeight="1" thickBot="1">
      <c r="B54" s="1425"/>
      <c r="C54" s="1428"/>
      <c r="D54" s="1429"/>
      <c r="E54" s="1431"/>
      <c r="F54" s="1433"/>
      <c r="G54" s="1429"/>
      <c r="H54" s="1433"/>
      <c r="I54" s="1429"/>
      <c r="J54" s="1431"/>
      <c r="K54" s="1436"/>
      <c r="L54" s="1437"/>
      <c r="M54" s="1436"/>
      <c r="N54" s="1437"/>
      <c r="O54" s="1436"/>
      <c r="P54" s="1437"/>
      <c r="Q54" s="1436"/>
      <c r="R54" s="1437"/>
      <c r="S54" s="1436"/>
      <c r="T54" s="1437"/>
      <c r="U54" s="1436"/>
      <c r="V54" s="1437"/>
      <c r="W54" s="1448" t="str">
        <f>+IF(入力シート!$L223="","",MID(入力シート!$L223,入力シート!CS$181,1))</f>
        <v/>
      </c>
      <c r="X54" s="1414"/>
      <c r="Y54" s="1414" t="str">
        <f>+IF(入力シート!$L223="","",MID(入力シート!$L223,入力シート!CU$181,1))</f>
        <v/>
      </c>
      <c r="Z54" s="1414"/>
      <c r="AA54" s="1414" t="str">
        <f>+IF(入力シート!$L223="","",MID(入力シート!$L223,入力シート!CW$181,1))</f>
        <v/>
      </c>
      <c r="AB54" s="1414"/>
      <c r="AC54" s="1414" t="str">
        <f>+IF(入力シート!$L223="","",MID(入力シート!$L223,入力シート!CY$181,1))</f>
        <v/>
      </c>
      <c r="AD54" s="1414"/>
      <c r="AE54" s="1414" t="str">
        <f>+IF(入力シート!$L223="","",MID(入力シート!$L223,入力シート!DA$181,1))</f>
        <v/>
      </c>
      <c r="AF54" s="1414"/>
      <c r="AG54" s="1414" t="str">
        <f>+IF(入力シート!$L223="","",MID(入力シート!$L223,入力シート!DC$181,1))</f>
        <v/>
      </c>
      <c r="AH54" s="1414"/>
      <c r="AI54" s="1414" t="str">
        <f>+IF(入力シート!$L223="","",MID(入力シート!$L223,入力シート!DE$181,1))</f>
        <v/>
      </c>
      <c r="AJ54" s="1414"/>
      <c r="AK54" s="1414" t="str">
        <f>+IF(入力シート!$L223="","",MID(入力シート!$L223,入力シート!DG$181,1))</f>
        <v/>
      </c>
      <c r="AL54" s="1414"/>
      <c r="AM54" s="1414" t="str">
        <f>+IF(入力シート!$L223="","",MID(入力シート!$L223,入力シート!DI$181,1))</f>
        <v/>
      </c>
      <c r="AN54" s="1414"/>
      <c r="AO54" s="1414" t="str">
        <f>+IF(入力シート!$L223="","",MID(入力シート!$L223,入力シート!DK$181,1))</f>
        <v/>
      </c>
      <c r="AP54" s="1414"/>
      <c r="AQ54" s="1414" t="str">
        <f>+IF(入力シート!$L223="","",MID(入力シート!$L223,入力シート!DM$181,1))</f>
        <v/>
      </c>
      <c r="AR54" s="1414"/>
      <c r="AS54" s="1414" t="str">
        <f>+IF(入力シート!$L223="","",MID(入力シート!$L223,入力シート!DO$181,1))</f>
        <v/>
      </c>
      <c r="AT54" s="1414"/>
      <c r="AU54" s="1414" t="str">
        <f>+IF(入力シート!$L223="","",MID(入力シート!$L223,入力シート!DQ$181,1))</f>
        <v/>
      </c>
      <c r="AV54" s="1414"/>
      <c r="AW54" s="1414" t="str">
        <f>+IF(入力シート!$L223="","",MID(入力シート!$L223,入力シート!DS$181,1))</f>
        <v/>
      </c>
      <c r="AX54" s="1414"/>
      <c r="AY54" s="1414" t="str">
        <f>+IF(入力シート!$L223="","",MID(入力シート!$L223,入力シート!DU$181,1))</f>
        <v/>
      </c>
      <c r="AZ54" s="1414"/>
      <c r="BA54" s="1414" t="str">
        <f>+IF(入力シート!$L223="","",MID(入力シート!$L223,入力シート!DW$181,1))</f>
        <v/>
      </c>
      <c r="BB54" s="1414"/>
      <c r="BC54" s="1414" t="str">
        <f>+IF(入力シート!$L223="","",MID(入力シート!$L223,入力シート!DY$181,1))</f>
        <v/>
      </c>
      <c r="BD54" s="1414"/>
      <c r="BE54" s="1414" t="str">
        <f>+IF(入力シート!$L223="","",MID(入力シート!$L223,入力シート!EA$181,1))</f>
        <v/>
      </c>
      <c r="BF54" s="1415"/>
      <c r="BG54" s="1409" t="str">
        <f>+IF(入力シート!$BJ223="","",MID(入力シート!$BJ223,入力シート!BI$181,1))</f>
        <v>　</v>
      </c>
      <c r="BH54" s="1410"/>
      <c r="BI54" s="1405" t="str">
        <f>+IF(入力シート!$BJ223="","",MID(入力シート!$BJ223,入力シート!BK$181,1))</f>
        <v/>
      </c>
      <c r="BJ54" s="1406"/>
      <c r="BK54" s="1411" t="str">
        <f>+IF(入力シート!$BJ223="","",MID(入力シート!$BJ223,入力シート!BM$181,1))</f>
        <v/>
      </c>
      <c r="BL54" s="1412"/>
      <c r="BM54" s="1405" t="str">
        <f>+IF(入力シート!$BJ223="","",MID(入力シート!$BJ223,入力シート!BO$181,1))</f>
        <v/>
      </c>
      <c r="BN54" s="1406"/>
      <c r="BO54" s="1405" t="str">
        <f>+IF(入力シート!$BJ223="","",MID(入力シート!$BJ223,入力シート!BQ$181,1))</f>
        <v/>
      </c>
      <c r="BP54" s="1406"/>
      <c r="BQ54" s="1411" t="str">
        <f>+IF(入力シート!$BJ223="","",MID(入力シート!$BJ223,入力シート!BS$181,1))</f>
        <v/>
      </c>
      <c r="BR54" s="1412"/>
      <c r="BS54" s="1405" t="str">
        <f>+IF(入力シート!$BJ223="","",MID(入力シート!$BJ223,入力シート!BU$181,1))</f>
        <v/>
      </c>
      <c r="BT54" s="1406"/>
      <c r="BU54" s="1405" t="str">
        <f>+IF(入力シート!$BJ223="","",MID(入力シート!$BJ223,入力シート!BW$181,1))</f>
        <v/>
      </c>
      <c r="BV54" s="1406"/>
      <c r="BW54" s="1405" t="str">
        <f>+IF(入力シート!$BJ223="","",MID(入力シート!$BJ223,入力シート!BY$181,1))</f>
        <v/>
      </c>
      <c r="BX54" s="1406"/>
      <c r="BY54" s="1405" t="str">
        <f>+IF(入力シート!$BJ223="","",MID(入力シート!$BJ223,入力シート!CA$181,1))</f>
        <v/>
      </c>
      <c r="BZ54" s="1406"/>
      <c r="CA54" s="1405" t="str">
        <f>+IF(入力シート!$BJ223="","",MID(入力シート!$BJ223,入力シート!CC$181,1))</f>
        <v/>
      </c>
      <c r="CB54" s="1406"/>
      <c r="CC54" s="1407" t="str">
        <f>+IF(入力シート!$BJ223="","",MID(入力シート!$BJ223,入力シート!CE$181,1))</f>
        <v/>
      </c>
      <c r="CD54" s="1408"/>
      <c r="CE54" s="1449" t="str">
        <f>+IF(入力シート!$AD223="","",MID(入力シート!$AD223,入力シート!BI$181,1))</f>
        <v/>
      </c>
      <c r="CF54" s="1445"/>
      <c r="CG54" s="1403" t="str">
        <f>+IF(入力シート!$AD223="","",MID(入力シート!$AD223,入力シート!BK$181,1))</f>
        <v/>
      </c>
      <c r="CH54" s="1404"/>
      <c r="CI54" s="1403" t="str">
        <f>+IF(入力シート!$AD223="","",MID(入力シート!$AD223,入力シート!BM$181,1))</f>
        <v/>
      </c>
      <c r="CJ54" s="1404"/>
      <c r="CK54" s="1403" t="str">
        <f>+IF(入力シート!$AD223="","",MID(入力シート!$AD223,入力シート!BO$181,1))</f>
        <v/>
      </c>
      <c r="CL54" s="1404"/>
      <c r="CM54" s="1403" t="str">
        <f>+IF(入力シート!$AD223="","",MID(入力シート!$AD223,入力シート!BQ$181,1))</f>
        <v/>
      </c>
      <c r="CN54" s="1404"/>
      <c r="CO54" s="1403" t="str">
        <f>+IF(入力シート!$AD223="","",MID(入力シート!$AD223,入力シート!BS$181,1))</f>
        <v/>
      </c>
      <c r="CP54" s="1404"/>
      <c r="CQ54" s="1403" t="str">
        <f>+IF(入力シート!$AD223="","",MID(入力シート!$AD223,入力シート!BU$181,1))</f>
        <v/>
      </c>
      <c r="CR54" s="1444"/>
    </row>
    <row r="55" spans="1:110" s="411" customFormat="1" ht="23.25" customHeight="1">
      <c r="B55" s="1424">
        <v>2</v>
      </c>
      <c r="C55" s="1426" t="str">
        <f>+IF(入力シート!$F225="","",入力シート!F225)</f>
        <v/>
      </c>
      <c r="D55" s="1427"/>
      <c r="E55" s="1430" t="s">
        <v>34</v>
      </c>
      <c r="F55" s="1432" t="str">
        <f>+IF(入力シート!$H225="","",MID(TEXT(入力シート!$H225,"0#"),入力シート!$BJ$9,1))</f>
        <v/>
      </c>
      <c r="G55" s="1427"/>
      <c r="H55" s="1432" t="str">
        <f>+IF(入力シート!$H225="","",MID(TEXT(入力シート!$H225,"0#"),入力シート!$BL$9,1))</f>
        <v/>
      </c>
      <c r="I55" s="1427"/>
      <c r="J55" s="1430" t="s">
        <v>34</v>
      </c>
      <c r="K55" s="1434" t="str">
        <f>+IF(入力シート!$J225="","",MID(TEXT(入力シート!$J225,"00000#"),入力シート!$BJ$9,1))</f>
        <v/>
      </c>
      <c r="L55" s="1435"/>
      <c r="M55" s="1434" t="str">
        <f>+IF(入力シート!$J225="","",MID(TEXT(入力シート!$J225,"00000#"),入力シート!$BL$9,1))</f>
        <v/>
      </c>
      <c r="N55" s="1435"/>
      <c r="O55" s="1434" t="str">
        <f>+IF(入力シート!$J225="","",MID(TEXT(入力シート!$J225,"00000#"),入力シート!$BN$9,1))</f>
        <v/>
      </c>
      <c r="P55" s="1435"/>
      <c r="Q55" s="1434" t="str">
        <f>+IF(入力シート!$J225="","",MID(TEXT(入力シート!$J225,"00000#"),入力シート!$BP$9,1))</f>
        <v/>
      </c>
      <c r="R55" s="1435"/>
      <c r="S55" s="1434" t="str">
        <f>+IF(入力シート!$J225="","",MID(TEXT(入力シート!$J225,"00000#"),入力シート!$BR$9,1))</f>
        <v/>
      </c>
      <c r="T55" s="1435"/>
      <c r="U55" s="1434" t="str">
        <f>+IF(入力シート!$J225="","",MID(TEXT(入力シート!$J225,"00000#"),入力シート!$BT$9,1))</f>
        <v/>
      </c>
      <c r="V55" s="1435"/>
      <c r="W55" s="1447" t="str">
        <f>+IF(入力シート!$L225="","",MID(入力シート!$L225,入力シート!BI$181,1))</f>
        <v/>
      </c>
      <c r="X55" s="1416"/>
      <c r="Y55" s="1416" t="str">
        <f>+IF(入力シート!$L225="","",MID(入力シート!$L225,入力シート!BK$181,1))</f>
        <v/>
      </c>
      <c r="Z55" s="1416"/>
      <c r="AA55" s="1416" t="str">
        <f>+IF(入力シート!$L225="","",MID(入力シート!$L225,入力シート!BM$181,1))</f>
        <v/>
      </c>
      <c r="AB55" s="1416"/>
      <c r="AC55" s="1416" t="str">
        <f>+IF(入力シート!$L225="","",MID(入力シート!$L225,入力シート!BO$181,1))</f>
        <v/>
      </c>
      <c r="AD55" s="1416"/>
      <c r="AE55" s="1416" t="str">
        <f>+IF(入力シート!$L225="","",MID(入力シート!$L225,入力シート!BQ$181,1))</f>
        <v/>
      </c>
      <c r="AF55" s="1416"/>
      <c r="AG55" s="1416" t="str">
        <f>+IF(入力シート!$L225="","",MID(入力シート!$L225,入力シート!BS$181,1))</f>
        <v/>
      </c>
      <c r="AH55" s="1416"/>
      <c r="AI55" s="1416" t="str">
        <f>+IF(入力シート!$L225="","",MID(入力シート!$L225,入力シート!BU$181,1))</f>
        <v/>
      </c>
      <c r="AJ55" s="1416"/>
      <c r="AK55" s="1416" t="str">
        <f>+IF(入力シート!$L225="","",MID(入力シート!$L225,入力シート!BW$181,1))</f>
        <v/>
      </c>
      <c r="AL55" s="1416"/>
      <c r="AM55" s="1416" t="str">
        <f>+IF(入力シート!$L225="","",MID(入力シート!$L225,入力シート!BY$181,1))</f>
        <v/>
      </c>
      <c r="AN55" s="1416"/>
      <c r="AO55" s="1416" t="str">
        <f>+IF(入力シート!$L225="","",MID(入力シート!$L225,入力シート!CA$181,1))</f>
        <v/>
      </c>
      <c r="AP55" s="1416"/>
      <c r="AQ55" s="1416" t="str">
        <f>+IF(入力シート!$L225="","",MID(入力シート!$L225,入力シート!CC$181,1))</f>
        <v/>
      </c>
      <c r="AR55" s="1416"/>
      <c r="AS55" s="1416" t="str">
        <f>+IF(入力シート!$L225="","",MID(入力シート!$L225,入力シート!CE$181,1))</f>
        <v/>
      </c>
      <c r="AT55" s="1416"/>
      <c r="AU55" s="1416" t="str">
        <f>+IF(入力シート!$L225="","",MID(入力シート!$L225,入力シート!CG$181,1))</f>
        <v/>
      </c>
      <c r="AV55" s="1416"/>
      <c r="AW55" s="1416" t="str">
        <f>+IF(入力シート!$L225="","",MID(入力シート!$L225,入力シート!CI$181,1))</f>
        <v/>
      </c>
      <c r="AX55" s="1416"/>
      <c r="AY55" s="1416" t="str">
        <f>+IF(入力シート!$L225="","",MID(入力シート!$L225,入力シート!CK$181,1))</f>
        <v/>
      </c>
      <c r="AZ55" s="1416"/>
      <c r="BA55" s="1416" t="str">
        <f>+IF(入力シート!$L225="","",MID(入力シート!$L225,入力シート!CM$181,1))</f>
        <v/>
      </c>
      <c r="BB55" s="1416"/>
      <c r="BC55" s="1416" t="str">
        <f>+IF(入力シート!$L225="","",MID(入力シート!$L225,入力シート!CO$181,1))</f>
        <v/>
      </c>
      <c r="BD55" s="1416"/>
      <c r="BE55" s="1416" t="str">
        <f>+IF(入力シート!$L225="","",MID(入力シート!$L225,入力シート!CQ$181,1))</f>
        <v/>
      </c>
      <c r="BF55" s="1417"/>
      <c r="BG55" s="655" t="str">
        <f>+IF(入力シート!$AH225="","",MID(TEXT(入力シート!$AH225,"00#"),入力シート!BI$183,1))</f>
        <v/>
      </c>
      <c r="BH55" s="656" t="str">
        <f>+IF(入力シート!$AH225="","",MID(TEXT(入力シート!$AH225,"00#"),入力シート!BJ$183,1))</f>
        <v/>
      </c>
      <c r="BI55" s="552" t="str">
        <f>+IF(入力シート!$AH225="","",MID(TEXT(入力シート!$AH225,"00#"),入力シート!BK$183,1))</f>
        <v/>
      </c>
      <c r="BJ55" s="553" t="s">
        <v>34</v>
      </c>
      <c r="BK55" s="552" t="str">
        <f>+IF(入力シート!$AK225="","",MID(TEXT(入力シート!$AK225,"000#"),入力シート!BI$183,1))</f>
        <v/>
      </c>
      <c r="BL55" s="552" t="str">
        <f>+IF(入力シート!$AK225="","",MID(TEXT(入力シート!$AK225,"000#"),入力シート!BJ$183,1))</f>
        <v/>
      </c>
      <c r="BM55" s="552" t="str">
        <f>+IF(入力シート!$AK225="","",MID(TEXT(入力シート!$AK225,"000#"),入力シート!BK$183,1))</f>
        <v/>
      </c>
      <c r="BN55" s="552" t="str">
        <f>+IF(入力シート!$AK225="","",MID(TEXT(入力シート!$AK225,"000#"),入力シート!BL$183,1))</f>
        <v/>
      </c>
      <c r="BO55" s="1418" t="str">
        <f>+IF(入力シート!$AM225="","",MID(入力シート!$AM225,入力シート!BI$181,1))</f>
        <v/>
      </c>
      <c r="BP55" s="1419"/>
      <c r="BQ55" s="1420" t="str">
        <f>+IF(入力シート!$AM225="","",MID(入力シート!$AM225,入力シート!BK$181,1))</f>
        <v/>
      </c>
      <c r="BR55" s="1421"/>
      <c r="BS55" s="1420" t="str">
        <f>+IF(入力シート!$AM225="","",MID(入力シート!$AM225,入力シート!BM$181,1))</f>
        <v/>
      </c>
      <c r="BT55" s="1421"/>
      <c r="BU55" s="1441" t="str">
        <f>+IF(入力シート!$AM225="","",MID(入力シート!$AM225,入力シート!BO$181,1))</f>
        <v/>
      </c>
      <c r="BV55" s="1442"/>
      <c r="BW55" s="1420" t="str">
        <f>+IF(入力シート!$AM225="","",MID(入力シート!$AM225,入力シート!BQ$181,1))</f>
        <v/>
      </c>
      <c r="BX55" s="1421"/>
      <c r="BY55" s="1420" t="str">
        <f>+IF(入力シート!$AM225="","",MID(入力シート!$AM225,入力シート!BS$181,1))</f>
        <v/>
      </c>
      <c r="BZ55" s="1421"/>
      <c r="CA55" s="1441" t="str">
        <f>+IF(入力シート!$AM225="","",MID(入力シート!$AM225,入力シート!BU$181,1))</f>
        <v/>
      </c>
      <c r="CB55" s="1442"/>
      <c r="CC55" s="1420" t="str">
        <f>+IF(入力シート!$AM225="","",MID(入力シート!$AM225,入力シート!BW$181,1))</f>
        <v/>
      </c>
      <c r="CD55" s="1443"/>
      <c r="CE55" s="1422" t="str">
        <f>+IF(入力シート!$Z225="","",MID(入力シート!$Z225,入力シート!BI$181,1))</f>
        <v/>
      </c>
      <c r="CF55" s="1423"/>
      <c r="CG55" s="1438" t="str">
        <f>+IF(入力シート!$Z225="","",MID(入力シート!$Z225,入力シート!BK$181,1))</f>
        <v/>
      </c>
      <c r="CH55" s="1439"/>
      <c r="CI55" s="1438" t="str">
        <f>+IF(入力シート!$Z225="","",MID(入力シート!$Z225,入力シート!BM$181,1))</f>
        <v/>
      </c>
      <c r="CJ55" s="1439"/>
      <c r="CK55" s="1438" t="str">
        <f>+IF(入力シート!$Z225="","",MID(入力シート!$Z225,入力シート!BO$181,1))</f>
        <v/>
      </c>
      <c r="CL55" s="1439"/>
      <c r="CM55" s="1438" t="str">
        <f>+IF(入力シート!$Z225="","",MID(入力シート!$Z225,入力シート!BQ$181,1))</f>
        <v/>
      </c>
      <c r="CN55" s="1439"/>
      <c r="CO55" s="1438" t="str">
        <f>+IF(入力シート!$Z225="","",MID(入力シート!$Z225,入力シート!BS$181,1))</f>
        <v/>
      </c>
      <c r="CP55" s="1439"/>
      <c r="CQ55" s="1438" t="str">
        <f>+IF(入力シート!$Z225="","",MID(入力シート!$Z225,入力シート!BU$181,1))</f>
        <v/>
      </c>
      <c r="CR55" s="1440"/>
      <c r="CX55" s="566"/>
      <c r="CY55" s="566"/>
      <c r="CZ55" s="566"/>
      <c r="DA55" s="566"/>
    </row>
    <row r="56" spans="1:110" ht="24" customHeight="1" thickBot="1">
      <c r="B56" s="1425"/>
      <c r="C56" s="1428"/>
      <c r="D56" s="1429"/>
      <c r="E56" s="1431"/>
      <c r="F56" s="1433"/>
      <c r="G56" s="1429"/>
      <c r="H56" s="1433"/>
      <c r="I56" s="1429"/>
      <c r="J56" s="1431"/>
      <c r="K56" s="1436"/>
      <c r="L56" s="1437"/>
      <c r="M56" s="1436"/>
      <c r="N56" s="1437"/>
      <c r="O56" s="1436"/>
      <c r="P56" s="1437"/>
      <c r="Q56" s="1436"/>
      <c r="R56" s="1437"/>
      <c r="S56" s="1436"/>
      <c r="T56" s="1437"/>
      <c r="U56" s="1436"/>
      <c r="V56" s="1437"/>
      <c r="W56" s="1448" t="str">
        <f>+IF(入力シート!$L225="","",MID(入力シート!$L225,入力シート!CS$181,1))</f>
        <v/>
      </c>
      <c r="X56" s="1414"/>
      <c r="Y56" s="1414" t="str">
        <f>+IF(入力シート!$L225="","",MID(入力シート!$L225,入力シート!CU$181,1))</f>
        <v/>
      </c>
      <c r="Z56" s="1414"/>
      <c r="AA56" s="1414" t="str">
        <f>+IF(入力シート!$L225="","",MID(入力シート!$L225,入力シート!CW$181,1))</f>
        <v/>
      </c>
      <c r="AB56" s="1414"/>
      <c r="AC56" s="1414" t="str">
        <f>+IF(入力シート!$L225="","",MID(入力シート!$L225,入力シート!CY$181,1))</f>
        <v/>
      </c>
      <c r="AD56" s="1414"/>
      <c r="AE56" s="1414" t="str">
        <f>+IF(入力シート!$L225="","",MID(入力シート!$L225,入力シート!DA$181,1))</f>
        <v/>
      </c>
      <c r="AF56" s="1414"/>
      <c r="AG56" s="1414" t="str">
        <f>+IF(入力シート!$L225="","",MID(入力シート!$L225,入力シート!DC$181,1))</f>
        <v/>
      </c>
      <c r="AH56" s="1414"/>
      <c r="AI56" s="1414" t="str">
        <f>+IF(入力シート!$L225="","",MID(入力シート!$L225,入力シート!DE$181,1))</f>
        <v/>
      </c>
      <c r="AJ56" s="1414"/>
      <c r="AK56" s="1414" t="str">
        <f>+IF(入力シート!$L225="","",MID(入力シート!$L225,入力シート!DG$181,1))</f>
        <v/>
      </c>
      <c r="AL56" s="1414"/>
      <c r="AM56" s="1414" t="str">
        <f>+IF(入力シート!$L225="","",MID(入力シート!$L225,入力シート!DI$181,1))</f>
        <v/>
      </c>
      <c r="AN56" s="1414"/>
      <c r="AO56" s="1414" t="str">
        <f>+IF(入力シート!$L225="","",MID(入力シート!$L225,入力シート!DK$181,1))</f>
        <v/>
      </c>
      <c r="AP56" s="1414"/>
      <c r="AQ56" s="1414" t="str">
        <f>+IF(入力シート!$L225="","",MID(入力シート!$L225,入力シート!DM$181,1))</f>
        <v/>
      </c>
      <c r="AR56" s="1414"/>
      <c r="AS56" s="1414" t="str">
        <f>+IF(入力シート!$L225="","",MID(入力シート!$L225,入力シート!DO$181,1))</f>
        <v/>
      </c>
      <c r="AT56" s="1414"/>
      <c r="AU56" s="1414" t="str">
        <f>+IF(入力シート!$L225="","",MID(入力シート!$L225,入力シート!DQ$181,1))</f>
        <v/>
      </c>
      <c r="AV56" s="1414"/>
      <c r="AW56" s="1414" t="str">
        <f>+IF(入力シート!$L225="","",MID(入力シート!$L225,入力シート!DS$181,1))</f>
        <v/>
      </c>
      <c r="AX56" s="1414"/>
      <c r="AY56" s="1414" t="str">
        <f>+IF(入力シート!$L225="","",MID(入力シート!$L225,入力シート!DU$181,1))</f>
        <v/>
      </c>
      <c r="AZ56" s="1414"/>
      <c r="BA56" s="1414" t="str">
        <f>+IF(入力シート!$L225="","",MID(入力シート!$L225,入力シート!DW$181,1))</f>
        <v/>
      </c>
      <c r="BB56" s="1414"/>
      <c r="BC56" s="1414" t="str">
        <f>+IF(入力シート!$L225="","",MID(入力シート!$L225,入力シート!DY$181,1))</f>
        <v/>
      </c>
      <c r="BD56" s="1414"/>
      <c r="BE56" s="1414" t="str">
        <f>+IF(入力シート!$L225="","",MID(入力シート!$L225,入力シート!EA$181,1))</f>
        <v/>
      </c>
      <c r="BF56" s="1415"/>
      <c r="BG56" s="1409" t="str">
        <f>+IF(入力シート!$BJ225="","",MID(入力シート!$BJ225,入力シート!BI$181,1))</f>
        <v>　</v>
      </c>
      <c r="BH56" s="1410"/>
      <c r="BI56" s="1405" t="str">
        <f>+IF(入力シート!$BJ225="","",MID(入力シート!$BJ225,入力シート!BK$181,1))</f>
        <v/>
      </c>
      <c r="BJ56" s="1406"/>
      <c r="BK56" s="1411" t="str">
        <f>+IF(入力シート!$BJ225="","",MID(入力シート!$BJ225,入力シート!BM$181,1))</f>
        <v/>
      </c>
      <c r="BL56" s="1412"/>
      <c r="BM56" s="1405" t="str">
        <f>+IF(入力シート!$BJ225="","",MID(入力シート!$BJ225,入力シート!BO$181,1))</f>
        <v/>
      </c>
      <c r="BN56" s="1406"/>
      <c r="BO56" s="1405" t="str">
        <f>+IF(入力シート!$BJ225="","",MID(入力シート!$BJ225,入力シート!BQ$181,1))</f>
        <v/>
      </c>
      <c r="BP56" s="1406"/>
      <c r="BQ56" s="1411" t="str">
        <f>+IF(入力シート!$BJ225="","",MID(入力シート!$BJ225,入力シート!BS$181,1))</f>
        <v/>
      </c>
      <c r="BR56" s="1412"/>
      <c r="BS56" s="1405" t="str">
        <f>+IF(入力シート!$BJ225="","",MID(入力シート!$BJ225,入力シート!BU$181,1))</f>
        <v/>
      </c>
      <c r="BT56" s="1406"/>
      <c r="BU56" s="1405" t="str">
        <f>+IF(入力シート!$BJ225="","",MID(入力シート!$BJ225,入力シート!BW$181,1))</f>
        <v/>
      </c>
      <c r="BV56" s="1406"/>
      <c r="BW56" s="1405" t="str">
        <f>+IF(入力シート!$BJ225="","",MID(入力シート!$BJ225,入力シート!BY$181,1))</f>
        <v/>
      </c>
      <c r="BX56" s="1406"/>
      <c r="BY56" s="1405" t="str">
        <f>+IF(入力シート!$BJ225="","",MID(入力シート!$BJ225,入力シート!CA$181,1))</f>
        <v/>
      </c>
      <c r="BZ56" s="1406"/>
      <c r="CA56" s="1405" t="str">
        <f>+IF(入力シート!$BJ225="","",MID(入力シート!$BJ225,入力シート!CC$181,1))</f>
        <v/>
      </c>
      <c r="CB56" s="1406"/>
      <c r="CC56" s="1407" t="str">
        <f>+IF(入力シート!$BJ225="","",MID(入力シート!$BJ225,入力シート!CE$181,1))</f>
        <v/>
      </c>
      <c r="CD56" s="1408"/>
      <c r="CE56" s="1449" t="str">
        <f>+IF(入力シート!$AD225="","",MID(入力シート!$AD225,入力シート!BI$181,1))</f>
        <v/>
      </c>
      <c r="CF56" s="1445"/>
      <c r="CG56" s="1403" t="str">
        <f>+IF(入力シート!$AD225="","",MID(入力シート!$AD225,入力シート!BK$181,1))</f>
        <v/>
      </c>
      <c r="CH56" s="1404"/>
      <c r="CI56" s="1403" t="str">
        <f>+IF(入力シート!$AD225="","",MID(入力シート!$AD225,入力シート!BM$181,1))</f>
        <v/>
      </c>
      <c r="CJ56" s="1404"/>
      <c r="CK56" s="1403" t="str">
        <f>+IF(入力シート!$AD225="","",MID(入力シート!$AD225,入力シート!BO$181,1))</f>
        <v/>
      </c>
      <c r="CL56" s="1404"/>
      <c r="CM56" s="1403" t="str">
        <f>+IF(入力シート!$AD225="","",MID(入力シート!$AD225,入力シート!BQ$181,1))</f>
        <v/>
      </c>
      <c r="CN56" s="1404"/>
      <c r="CO56" s="1403" t="str">
        <f>+IF(入力シート!$AD225="","",MID(入力シート!$AD225,入力シート!BS$181,1))</f>
        <v/>
      </c>
      <c r="CP56" s="1404"/>
      <c r="CQ56" s="1403" t="str">
        <f>+IF(入力シート!$AD225="","",MID(入力シート!$AD225,入力シート!BU$181,1))</f>
        <v/>
      </c>
      <c r="CR56" s="1444"/>
    </row>
    <row r="57" spans="1:110" s="411" customFormat="1" ht="23.25" customHeight="1">
      <c r="B57" s="1424">
        <v>3</v>
      </c>
      <c r="C57" s="1426" t="str">
        <f>+IF(入力シート!$F227="","",入力シート!F227)</f>
        <v/>
      </c>
      <c r="D57" s="1427"/>
      <c r="E57" s="1430" t="s">
        <v>34</v>
      </c>
      <c r="F57" s="1432" t="str">
        <f>+IF(入力シート!$H227="","",MID(TEXT(入力シート!$H227,"0#"),入力シート!$BJ$9,1))</f>
        <v/>
      </c>
      <c r="G57" s="1427"/>
      <c r="H57" s="1432" t="str">
        <f>+IF(入力シート!$H227="","",MID(TEXT(入力シート!$H227,"0#"),入力シート!$BL$9,1))</f>
        <v/>
      </c>
      <c r="I57" s="1427"/>
      <c r="J57" s="1430" t="s">
        <v>34</v>
      </c>
      <c r="K57" s="1434" t="str">
        <f>+IF(入力シート!$J227="","",MID(TEXT(入力シート!$J227,"00000#"),入力シート!$BJ$9,1))</f>
        <v/>
      </c>
      <c r="L57" s="1435"/>
      <c r="M57" s="1434" t="str">
        <f>+IF(入力シート!$J227="","",MID(TEXT(入力シート!$J227,"00000#"),入力シート!$BL$9,1))</f>
        <v/>
      </c>
      <c r="N57" s="1435"/>
      <c r="O57" s="1434" t="str">
        <f>+IF(入力シート!$J227="","",MID(TEXT(入力シート!$J227,"00000#"),入力シート!$BN$9,1))</f>
        <v/>
      </c>
      <c r="P57" s="1435"/>
      <c r="Q57" s="1434" t="str">
        <f>+IF(入力シート!$J227="","",MID(TEXT(入力シート!$J227,"00000#"),入力シート!$BP$9,1))</f>
        <v/>
      </c>
      <c r="R57" s="1435"/>
      <c r="S57" s="1434" t="str">
        <f>+IF(入力シート!$J227="","",MID(TEXT(入力シート!$J227,"00000#"),入力シート!$BR$9,1))</f>
        <v/>
      </c>
      <c r="T57" s="1435"/>
      <c r="U57" s="1434" t="str">
        <f>+IF(入力シート!$J227="","",MID(TEXT(入力シート!$J227,"00000#"),入力シート!$BT$9,1))</f>
        <v/>
      </c>
      <c r="V57" s="1435"/>
      <c r="W57" s="1447" t="str">
        <f>+IF(入力シート!$L227="","",MID(入力シート!$L227,入力シート!BI$181,1))</f>
        <v/>
      </c>
      <c r="X57" s="1416"/>
      <c r="Y57" s="1416" t="str">
        <f>+IF(入力シート!$L227="","",MID(入力シート!$L227,入力シート!BK$181,1))</f>
        <v/>
      </c>
      <c r="Z57" s="1416"/>
      <c r="AA57" s="1416" t="str">
        <f>+IF(入力シート!$L227="","",MID(入力シート!$L227,入力シート!BM$181,1))</f>
        <v/>
      </c>
      <c r="AB57" s="1416"/>
      <c r="AC57" s="1416" t="str">
        <f>+IF(入力シート!$L227="","",MID(入力シート!$L227,入力シート!BO$181,1))</f>
        <v/>
      </c>
      <c r="AD57" s="1416"/>
      <c r="AE57" s="1416" t="str">
        <f>+IF(入力シート!$L227="","",MID(入力シート!$L227,入力シート!BQ$181,1))</f>
        <v/>
      </c>
      <c r="AF57" s="1416"/>
      <c r="AG57" s="1416" t="str">
        <f>+IF(入力シート!$L227="","",MID(入力シート!$L227,入力シート!BS$181,1))</f>
        <v/>
      </c>
      <c r="AH57" s="1416"/>
      <c r="AI57" s="1416" t="str">
        <f>+IF(入力シート!$L227="","",MID(入力シート!$L227,入力シート!BU$181,1))</f>
        <v/>
      </c>
      <c r="AJ57" s="1416"/>
      <c r="AK57" s="1416" t="str">
        <f>+IF(入力シート!$L227="","",MID(入力シート!$L227,入力シート!BW$181,1))</f>
        <v/>
      </c>
      <c r="AL57" s="1416"/>
      <c r="AM57" s="1416" t="str">
        <f>+IF(入力シート!$L227="","",MID(入力シート!$L227,入力シート!BY$181,1))</f>
        <v/>
      </c>
      <c r="AN57" s="1416"/>
      <c r="AO57" s="1416" t="str">
        <f>+IF(入力シート!$L227="","",MID(入力シート!$L227,入力シート!CA$181,1))</f>
        <v/>
      </c>
      <c r="AP57" s="1416"/>
      <c r="AQ57" s="1416" t="str">
        <f>+IF(入力シート!$L227="","",MID(入力シート!$L227,入力シート!CC$181,1))</f>
        <v/>
      </c>
      <c r="AR57" s="1416"/>
      <c r="AS57" s="1416" t="str">
        <f>+IF(入力シート!$L227="","",MID(入力シート!$L227,入力シート!CE$181,1))</f>
        <v/>
      </c>
      <c r="AT57" s="1416"/>
      <c r="AU57" s="1416" t="str">
        <f>+IF(入力シート!$L227="","",MID(入力シート!$L227,入力シート!CG$181,1))</f>
        <v/>
      </c>
      <c r="AV57" s="1416"/>
      <c r="AW57" s="1416" t="str">
        <f>+IF(入力シート!$L227="","",MID(入力シート!$L227,入力シート!CI$181,1))</f>
        <v/>
      </c>
      <c r="AX57" s="1416"/>
      <c r="AY57" s="1416" t="str">
        <f>+IF(入力シート!$L227="","",MID(入力シート!$L227,入力シート!CK$181,1))</f>
        <v/>
      </c>
      <c r="AZ57" s="1416"/>
      <c r="BA57" s="1416" t="str">
        <f>+IF(入力シート!$L227="","",MID(入力シート!$L227,入力シート!CM$181,1))</f>
        <v/>
      </c>
      <c r="BB57" s="1416"/>
      <c r="BC57" s="1416" t="str">
        <f>+IF(入力シート!$L227="","",MID(入力シート!$L227,入力シート!CO$181,1))</f>
        <v/>
      </c>
      <c r="BD57" s="1416"/>
      <c r="BE57" s="1416" t="str">
        <f>+IF(入力シート!$L227="","",MID(入力シート!$L227,入力シート!CQ$181,1))</f>
        <v/>
      </c>
      <c r="BF57" s="1417"/>
      <c r="BG57" s="655" t="str">
        <f>+IF(入力シート!$AH227="","",MID(TEXT(入力シート!$AH227,"00#"),入力シート!BI$183,1))</f>
        <v/>
      </c>
      <c r="BH57" s="656" t="str">
        <f>+IF(入力シート!$AH227="","",MID(TEXT(入力シート!$AH227,"00#"),入力シート!BJ$183,1))</f>
        <v/>
      </c>
      <c r="BI57" s="552" t="str">
        <f>+IF(入力シート!$AH227="","",MID(TEXT(入力シート!$AH227,"00#"),入力シート!BK$183,1))</f>
        <v/>
      </c>
      <c r="BJ57" s="553" t="s">
        <v>34</v>
      </c>
      <c r="BK57" s="552" t="str">
        <f>+IF(入力シート!$AK227="","",MID(TEXT(入力シート!$AK227,"000#"),入力シート!BI$183,1))</f>
        <v/>
      </c>
      <c r="BL57" s="552" t="str">
        <f>+IF(入力シート!$AK227="","",MID(TEXT(入力シート!$AK227,"000#"),入力シート!BJ$183,1))</f>
        <v/>
      </c>
      <c r="BM57" s="552" t="str">
        <f>+IF(入力シート!$AK227="","",MID(TEXT(入力シート!$AK227,"000#"),入力シート!BK$183,1))</f>
        <v/>
      </c>
      <c r="BN57" s="552" t="str">
        <f>+IF(入力シート!$AK227="","",MID(TEXT(入力シート!$AK227,"000#"),入力シート!BL$183,1))</f>
        <v/>
      </c>
      <c r="BO57" s="1418" t="str">
        <f>+IF(入力シート!$AM227="","",MID(入力シート!$AM227,入力シート!BI$181,1))</f>
        <v/>
      </c>
      <c r="BP57" s="1419"/>
      <c r="BQ57" s="1420" t="str">
        <f>+IF(入力シート!$AM227="","",MID(入力シート!$AM227,入力シート!BK$181,1))</f>
        <v/>
      </c>
      <c r="BR57" s="1421"/>
      <c r="BS57" s="1420" t="str">
        <f>+IF(入力シート!$AM227="","",MID(入力シート!$AM227,入力シート!BM$181,1))</f>
        <v/>
      </c>
      <c r="BT57" s="1421"/>
      <c r="BU57" s="1441" t="str">
        <f>+IF(入力シート!$AM227="","",MID(入力シート!$AM227,入力シート!BO$181,1))</f>
        <v/>
      </c>
      <c r="BV57" s="1442"/>
      <c r="BW57" s="1420" t="str">
        <f>+IF(入力シート!$AM227="","",MID(入力シート!$AM227,入力シート!BQ$181,1))</f>
        <v/>
      </c>
      <c r="BX57" s="1421"/>
      <c r="BY57" s="1420" t="str">
        <f>+IF(入力シート!$AM227="","",MID(入力シート!$AM227,入力シート!BS$181,1))</f>
        <v/>
      </c>
      <c r="BZ57" s="1421"/>
      <c r="CA57" s="1441" t="str">
        <f>+IF(入力シート!$AM227="","",MID(入力シート!$AM227,入力シート!BU$181,1))</f>
        <v/>
      </c>
      <c r="CB57" s="1442"/>
      <c r="CC57" s="1420" t="str">
        <f>+IF(入力シート!$AM227="","",MID(入力シート!$AM227,入力シート!BW$181,1))</f>
        <v/>
      </c>
      <c r="CD57" s="1443"/>
      <c r="CE57" s="1422" t="str">
        <f>+IF(入力シート!$Z227="","",MID(入力シート!$Z227,入力シート!BI$181,1))</f>
        <v/>
      </c>
      <c r="CF57" s="1423"/>
      <c r="CG57" s="1438" t="str">
        <f>+IF(入力シート!$Z227="","",MID(入力シート!$Z227,入力シート!BK$181,1))</f>
        <v/>
      </c>
      <c r="CH57" s="1439"/>
      <c r="CI57" s="1438" t="str">
        <f>+IF(入力シート!$Z227="","",MID(入力シート!$Z227,入力シート!BM$181,1))</f>
        <v/>
      </c>
      <c r="CJ57" s="1439"/>
      <c r="CK57" s="1438" t="str">
        <f>+IF(入力シート!$Z227="","",MID(入力シート!$Z227,入力シート!BO$181,1))</f>
        <v/>
      </c>
      <c r="CL57" s="1439"/>
      <c r="CM57" s="1438" t="str">
        <f>+IF(入力シート!$Z227="","",MID(入力シート!$Z227,入力シート!BQ$181,1))</f>
        <v/>
      </c>
      <c r="CN57" s="1439"/>
      <c r="CO57" s="1438" t="str">
        <f>+IF(入力シート!$Z227="","",MID(入力シート!$Z227,入力シート!BS$181,1))</f>
        <v/>
      </c>
      <c r="CP57" s="1439"/>
      <c r="CQ57" s="1438" t="str">
        <f>+IF(入力シート!$Z227="","",MID(入力シート!$Z227,入力シート!BU$181,1))</f>
        <v/>
      </c>
      <c r="CR57" s="1440"/>
      <c r="CX57" s="566"/>
      <c r="CY57" s="566"/>
      <c r="CZ57" s="566"/>
      <c r="DA57" s="566"/>
    </row>
    <row r="58" spans="1:110" ht="24" customHeight="1" thickBot="1">
      <c r="B58" s="1425"/>
      <c r="C58" s="1428"/>
      <c r="D58" s="1429"/>
      <c r="E58" s="1431"/>
      <c r="F58" s="1433"/>
      <c r="G58" s="1429"/>
      <c r="H58" s="1433"/>
      <c r="I58" s="1429"/>
      <c r="J58" s="1431"/>
      <c r="K58" s="1436"/>
      <c r="L58" s="1437"/>
      <c r="M58" s="1436"/>
      <c r="N58" s="1437"/>
      <c r="O58" s="1436"/>
      <c r="P58" s="1437"/>
      <c r="Q58" s="1436"/>
      <c r="R58" s="1437"/>
      <c r="S58" s="1436"/>
      <c r="T58" s="1437"/>
      <c r="U58" s="1436"/>
      <c r="V58" s="1437"/>
      <c r="W58" s="1448" t="str">
        <f>+IF(入力シート!$L227="","",MID(入力シート!$L227,入力シート!CS$181,1))</f>
        <v/>
      </c>
      <c r="X58" s="1414"/>
      <c r="Y58" s="1414" t="str">
        <f>+IF(入力シート!$L227="","",MID(入力シート!$L227,入力シート!CU$181,1))</f>
        <v/>
      </c>
      <c r="Z58" s="1414"/>
      <c r="AA58" s="1414" t="str">
        <f>+IF(入力シート!$L227="","",MID(入力シート!$L227,入力シート!CW$181,1))</f>
        <v/>
      </c>
      <c r="AB58" s="1414"/>
      <c r="AC58" s="1414" t="str">
        <f>+IF(入力シート!$L227="","",MID(入力シート!$L227,入力シート!CY$181,1))</f>
        <v/>
      </c>
      <c r="AD58" s="1414"/>
      <c r="AE58" s="1414" t="str">
        <f>+IF(入力シート!$L227="","",MID(入力シート!$L227,入力シート!DA$181,1))</f>
        <v/>
      </c>
      <c r="AF58" s="1414"/>
      <c r="AG58" s="1414" t="str">
        <f>+IF(入力シート!$L227="","",MID(入力シート!$L227,入力シート!DC$181,1))</f>
        <v/>
      </c>
      <c r="AH58" s="1414"/>
      <c r="AI58" s="1414" t="str">
        <f>+IF(入力シート!$L227="","",MID(入力シート!$L227,入力シート!DE$181,1))</f>
        <v/>
      </c>
      <c r="AJ58" s="1414"/>
      <c r="AK58" s="1414" t="str">
        <f>+IF(入力シート!$L227="","",MID(入力シート!$L227,入力シート!DG$181,1))</f>
        <v/>
      </c>
      <c r="AL58" s="1414"/>
      <c r="AM58" s="1414" t="str">
        <f>+IF(入力シート!$L227="","",MID(入力シート!$L227,入力シート!DI$181,1))</f>
        <v/>
      </c>
      <c r="AN58" s="1414"/>
      <c r="AO58" s="1414" t="str">
        <f>+IF(入力シート!$L227="","",MID(入力シート!$L227,入力シート!DK$181,1))</f>
        <v/>
      </c>
      <c r="AP58" s="1414"/>
      <c r="AQ58" s="1414" t="str">
        <f>+IF(入力シート!$L227="","",MID(入力シート!$L227,入力シート!DM$181,1))</f>
        <v/>
      </c>
      <c r="AR58" s="1414"/>
      <c r="AS58" s="1414" t="str">
        <f>+IF(入力シート!$L227="","",MID(入力シート!$L227,入力シート!DO$181,1))</f>
        <v/>
      </c>
      <c r="AT58" s="1414"/>
      <c r="AU58" s="1414" t="str">
        <f>+IF(入力シート!$L227="","",MID(入力シート!$L227,入力シート!DQ$181,1))</f>
        <v/>
      </c>
      <c r="AV58" s="1414"/>
      <c r="AW58" s="1414" t="str">
        <f>+IF(入力シート!$L227="","",MID(入力シート!$L227,入力シート!DS$181,1))</f>
        <v/>
      </c>
      <c r="AX58" s="1414"/>
      <c r="AY58" s="1414" t="str">
        <f>+IF(入力シート!$L227="","",MID(入力シート!$L227,入力シート!DU$181,1))</f>
        <v/>
      </c>
      <c r="AZ58" s="1414"/>
      <c r="BA58" s="1414" t="str">
        <f>+IF(入力シート!$L227="","",MID(入力シート!$L227,入力シート!DW$181,1))</f>
        <v/>
      </c>
      <c r="BB58" s="1414"/>
      <c r="BC58" s="1414" t="str">
        <f>+IF(入力シート!$L227="","",MID(入力シート!$L227,入力シート!DY$181,1))</f>
        <v/>
      </c>
      <c r="BD58" s="1414"/>
      <c r="BE58" s="1414" t="str">
        <f>+IF(入力シート!$L227="","",MID(入力シート!$L227,入力シート!EA$181,1))</f>
        <v/>
      </c>
      <c r="BF58" s="1415"/>
      <c r="BG58" s="1409" t="str">
        <f>+IF(入力シート!$BJ227="","",MID(入力シート!$BJ227,入力シート!BI$181,1))</f>
        <v>　</v>
      </c>
      <c r="BH58" s="1410"/>
      <c r="BI58" s="1405" t="str">
        <f>+IF(入力シート!$BJ227="","",MID(入力シート!$BJ227,入力シート!BK$181,1))</f>
        <v/>
      </c>
      <c r="BJ58" s="1406"/>
      <c r="BK58" s="1411" t="str">
        <f>+IF(入力シート!$BJ227="","",MID(入力シート!$BJ227,入力シート!BM$181,1))</f>
        <v/>
      </c>
      <c r="BL58" s="1412"/>
      <c r="BM58" s="1405" t="str">
        <f>+IF(入力シート!$BJ227="","",MID(入力シート!$BJ227,入力シート!BO$181,1))</f>
        <v/>
      </c>
      <c r="BN58" s="1406"/>
      <c r="BO58" s="1405" t="str">
        <f>+IF(入力シート!$BJ227="","",MID(入力シート!$BJ227,入力シート!BQ$181,1))</f>
        <v/>
      </c>
      <c r="BP58" s="1406"/>
      <c r="BQ58" s="1411" t="str">
        <f>+IF(入力シート!$BJ227="","",MID(入力シート!$BJ227,入力シート!BS$181,1))</f>
        <v/>
      </c>
      <c r="BR58" s="1412"/>
      <c r="BS58" s="1405" t="str">
        <f>+IF(入力シート!$BJ227="","",MID(入力シート!$BJ227,入力シート!BU$181,1))</f>
        <v/>
      </c>
      <c r="BT58" s="1406"/>
      <c r="BU58" s="1405" t="str">
        <f>+IF(入力シート!$BJ227="","",MID(入力シート!$BJ227,入力シート!BW$181,1))</f>
        <v/>
      </c>
      <c r="BV58" s="1406"/>
      <c r="BW58" s="1405" t="str">
        <f>+IF(入力シート!$BJ227="","",MID(入力シート!$BJ227,入力シート!BY$181,1))</f>
        <v/>
      </c>
      <c r="BX58" s="1406"/>
      <c r="BY58" s="1405" t="str">
        <f>+IF(入力シート!$BJ227="","",MID(入力シート!$BJ227,入力シート!CA$181,1))</f>
        <v/>
      </c>
      <c r="BZ58" s="1406"/>
      <c r="CA58" s="1405" t="str">
        <f>+IF(入力シート!$BJ227="","",MID(入力シート!$BJ227,入力シート!CC$181,1))</f>
        <v/>
      </c>
      <c r="CB58" s="1406"/>
      <c r="CC58" s="1407" t="str">
        <f>+IF(入力シート!$BJ227="","",MID(入力シート!$BJ227,入力シート!CE$181,1))</f>
        <v/>
      </c>
      <c r="CD58" s="1408"/>
      <c r="CE58" s="1449" t="str">
        <f>+IF(入力シート!$AD227="","",MID(入力シート!$AD227,入力シート!BI$181,1))</f>
        <v/>
      </c>
      <c r="CF58" s="1445"/>
      <c r="CG58" s="1403" t="str">
        <f>+IF(入力シート!$AD227="","",MID(入力シート!$AD227,入力シート!BK$181,1))</f>
        <v/>
      </c>
      <c r="CH58" s="1404"/>
      <c r="CI58" s="1403" t="str">
        <f>+IF(入力シート!$AD227="","",MID(入力シート!$AD227,入力シート!BM$181,1))</f>
        <v/>
      </c>
      <c r="CJ58" s="1404"/>
      <c r="CK58" s="1403" t="str">
        <f>+IF(入力シート!$AD227="","",MID(入力シート!$AD227,入力シート!BO$181,1))</f>
        <v/>
      </c>
      <c r="CL58" s="1404"/>
      <c r="CM58" s="1403" t="str">
        <f>+IF(入力シート!$AD227="","",MID(入力シート!$AD227,入力シート!BQ$181,1))</f>
        <v/>
      </c>
      <c r="CN58" s="1404"/>
      <c r="CO58" s="1403" t="str">
        <f>+IF(入力シート!$AD227="","",MID(入力シート!$AD227,入力シート!BS$181,1))</f>
        <v/>
      </c>
      <c r="CP58" s="1404"/>
      <c r="CQ58" s="1403" t="str">
        <f>+IF(入力シート!$AD227="","",MID(入力シート!$AD227,入力シート!BU$181,1))</f>
        <v/>
      </c>
      <c r="CR58" s="1444"/>
    </row>
    <row r="59" spans="1:110" s="411" customFormat="1" ht="23.25" customHeight="1">
      <c r="B59" s="1424">
        <v>4</v>
      </c>
      <c r="C59" s="1426" t="str">
        <f>+IF(入力シート!$F229="","",入力シート!F229)</f>
        <v/>
      </c>
      <c r="D59" s="1427"/>
      <c r="E59" s="1430" t="s">
        <v>34</v>
      </c>
      <c r="F59" s="1432" t="str">
        <f>+IF(入力シート!$H229="","",MID(TEXT(入力シート!$H229,"0#"),入力シート!$BJ$9,1))</f>
        <v/>
      </c>
      <c r="G59" s="1427"/>
      <c r="H59" s="1432" t="str">
        <f>+IF(入力シート!$H229="","",MID(TEXT(入力シート!$H229,"0#"),入力シート!$BL$9,1))</f>
        <v/>
      </c>
      <c r="I59" s="1427"/>
      <c r="J59" s="1430" t="s">
        <v>34</v>
      </c>
      <c r="K59" s="1434" t="str">
        <f>+IF(入力シート!$J229="","",MID(TEXT(入力シート!$J229,"00000#"),入力シート!$BJ$9,1))</f>
        <v/>
      </c>
      <c r="L59" s="1435"/>
      <c r="M59" s="1434" t="str">
        <f>+IF(入力シート!$J229="","",MID(TEXT(入力シート!$J229,"00000#"),入力シート!$BL$9,1))</f>
        <v/>
      </c>
      <c r="N59" s="1435"/>
      <c r="O59" s="1434" t="str">
        <f>+IF(入力シート!$J229="","",MID(TEXT(入力シート!$J229,"00000#"),入力シート!$BN$9,1))</f>
        <v/>
      </c>
      <c r="P59" s="1435"/>
      <c r="Q59" s="1434" t="str">
        <f>+IF(入力シート!$J229="","",MID(TEXT(入力シート!$J229,"00000#"),入力シート!$BP$9,1))</f>
        <v/>
      </c>
      <c r="R59" s="1435"/>
      <c r="S59" s="1434" t="str">
        <f>+IF(入力シート!$J229="","",MID(TEXT(入力シート!$J229,"00000#"),入力シート!$BR$9,1))</f>
        <v/>
      </c>
      <c r="T59" s="1435"/>
      <c r="U59" s="1434" t="str">
        <f>+IF(入力シート!$J229="","",MID(TEXT(入力シート!$J229,"00000#"),入力シート!$BT$9,1))</f>
        <v/>
      </c>
      <c r="V59" s="1435"/>
      <c r="W59" s="1447" t="str">
        <f>+IF(入力シート!$L229="","",MID(入力シート!$L229,入力シート!BI$181,1))</f>
        <v/>
      </c>
      <c r="X59" s="1416"/>
      <c r="Y59" s="1416" t="str">
        <f>+IF(入力シート!$L229="","",MID(入力シート!$L229,入力シート!BK$181,1))</f>
        <v/>
      </c>
      <c r="Z59" s="1416"/>
      <c r="AA59" s="1416" t="str">
        <f>+IF(入力シート!$L229="","",MID(入力シート!$L229,入力シート!BM$181,1))</f>
        <v/>
      </c>
      <c r="AB59" s="1416"/>
      <c r="AC59" s="1416" t="str">
        <f>+IF(入力シート!$L229="","",MID(入力シート!$L229,入力シート!BO$181,1))</f>
        <v/>
      </c>
      <c r="AD59" s="1416"/>
      <c r="AE59" s="1416" t="str">
        <f>+IF(入力シート!$L229="","",MID(入力シート!$L229,入力シート!BQ$181,1))</f>
        <v/>
      </c>
      <c r="AF59" s="1416"/>
      <c r="AG59" s="1416" t="str">
        <f>+IF(入力シート!$L229="","",MID(入力シート!$L229,入力シート!BS$181,1))</f>
        <v/>
      </c>
      <c r="AH59" s="1416"/>
      <c r="AI59" s="1416" t="str">
        <f>+IF(入力シート!$L229="","",MID(入力シート!$L229,入力シート!BU$181,1))</f>
        <v/>
      </c>
      <c r="AJ59" s="1416"/>
      <c r="AK59" s="1416" t="str">
        <f>+IF(入力シート!$L229="","",MID(入力シート!$L229,入力シート!BW$181,1))</f>
        <v/>
      </c>
      <c r="AL59" s="1416"/>
      <c r="AM59" s="1416" t="str">
        <f>+IF(入力シート!$L229="","",MID(入力シート!$L229,入力シート!BY$181,1))</f>
        <v/>
      </c>
      <c r="AN59" s="1416"/>
      <c r="AO59" s="1416" t="str">
        <f>+IF(入力シート!$L229="","",MID(入力シート!$L229,入力シート!CA$181,1))</f>
        <v/>
      </c>
      <c r="AP59" s="1416"/>
      <c r="AQ59" s="1416" t="str">
        <f>+IF(入力シート!$L229="","",MID(入力シート!$L229,入力シート!CC$181,1))</f>
        <v/>
      </c>
      <c r="AR59" s="1416"/>
      <c r="AS59" s="1416" t="str">
        <f>+IF(入力シート!$L229="","",MID(入力シート!$L229,入力シート!CE$181,1))</f>
        <v/>
      </c>
      <c r="AT59" s="1416"/>
      <c r="AU59" s="1416" t="str">
        <f>+IF(入力シート!$L229="","",MID(入力シート!$L229,入力シート!CG$181,1))</f>
        <v/>
      </c>
      <c r="AV59" s="1416"/>
      <c r="AW59" s="1416" t="str">
        <f>+IF(入力シート!$L229="","",MID(入力シート!$L229,入力シート!CI$181,1))</f>
        <v/>
      </c>
      <c r="AX59" s="1416"/>
      <c r="AY59" s="1416" t="str">
        <f>+IF(入力シート!$L229="","",MID(入力シート!$L229,入力シート!CK$181,1))</f>
        <v/>
      </c>
      <c r="AZ59" s="1416"/>
      <c r="BA59" s="1416" t="str">
        <f>+IF(入力シート!$L229="","",MID(入力シート!$L229,入力シート!CM$181,1))</f>
        <v/>
      </c>
      <c r="BB59" s="1416"/>
      <c r="BC59" s="1416" t="str">
        <f>+IF(入力シート!$L229="","",MID(入力シート!$L229,入力シート!CO$181,1))</f>
        <v/>
      </c>
      <c r="BD59" s="1416"/>
      <c r="BE59" s="1416" t="str">
        <f>+IF(入力シート!$L229="","",MID(入力シート!$L229,入力シート!CQ$181,1))</f>
        <v/>
      </c>
      <c r="BF59" s="1417"/>
      <c r="BG59" s="655" t="str">
        <f>+IF(入力シート!$AH229="","",MID(TEXT(入力シート!$AH229,"00#"),入力シート!BI$183,1))</f>
        <v/>
      </c>
      <c r="BH59" s="656" t="str">
        <f>+IF(入力シート!$AH229="","",MID(TEXT(入力シート!$AH229,"00#"),入力シート!BJ$183,1))</f>
        <v/>
      </c>
      <c r="BI59" s="552" t="str">
        <f>+IF(入力シート!$AH229="","",MID(TEXT(入力シート!$AH229,"00#"),入力シート!BK$183,1))</f>
        <v/>
      </c>
      <c r="BJ59" s="553" t="s">
        <v>34</v>
      </c>
      <c r="BK59" s="552" t="str">
        <f>+IF(入力シート!$AK229="","",MID(TEXT(入力シート!$AK229,"000#"),入力シート!BI$183,1))</f>
        <v/>
      </c>
      <c r="BL59" s="552" t="str">
        <f>+IF(入力シート!$AK229="","",MID(TEXT(入力シート!$AK229,"000#"),入力シート!BJ$183,1))</f>
        <v/>
      </c>
      <c r="BM59" s="552" t="str">
        <f>+IF(入力シート!$AK229="","",MID(TEXT(入力シート!$AK229,"000#"),入力シート!BK$183,1))</f>
        <v/>
      </c>
      <c r="BN59" s="552" t="str">
        <f>+IF(入力シート!$AK229="","",MID(TEXT(入力シート!$AK229,"000#"),入力シート!BL$183,1))</f>
        <v/>
      </c>
      <c r="BO59" s="1418" t="str">
        <f>+IF(入力シート!$AM229="","",MID(入力シート!$AM229,入力シート!BI$181,1))</f>
        <v/>
      </c>
      <c r="BP59" s="1419"/>
      <c r="BQ59" s="1420" t="str">
        <f>+IF(入力シート!$AM229="","",MID(入力シート!$AM229,入力シート!BK$181,1))</f>
        <v/>
      </c>
      <c r="BR59" s="1421"/>
      <c r="BS59" s="1420" t="str">
        <f>+IF(入力シート!$AM229="","",MID(入力シート!$AM229,入力シート!BM$181,1))</f>
        <v/>
      </c>
      <c r="BT59" s="1421"/>
      <c r="BU59" s="1441" t="str">
        <f>+IF(入力シート!$AM229="","",MID(入力シート!$AM229,入力シート!BO$181,1))</f>
        <v/>
      </c>
      <c r="BV59" s="1442"/>
      <c r="BW59" s="1420" t="str">
        <f>+IF(入力シート!$AM229="","",MID(入力シート!$AM229,入力シート!BQ$181,1))</f>
        <v/>
      </c>
      <c r="BX59" s="1421"/>
      <c r="BY59" s="1420" t="str">
        <f>+IF(入力シート!$AM229="","",MID(入力シート!$AM229,入力シート!BS$181,1))</f>
        <v/>
      </c>
      <c r="BZ59" s="1421"/>
      <c r="CA59" s="1441" t="str">
        <f>+IF(入力シート!$AM229="","",MID(入力シート!$AM229,入力シート!BU$181,1))</f>
        <v/>
      </c>
      <c r="CB59" s="1442"/>
      <c r="CC59" s="1420" t="str">
        <f>+IF(入力シート!$AM229="","",MID(入力シート!$AM229,入力シート!BW$181,1))</f>
        <v/>
      </c>
      <c r="CD59" s="1443"/>
      <c r="CE59" s="1422" t="str">
        <f>+IF(入力シート!$Z229="","",MID(入力シート!$Z229,入力シート!BI$181,1))</f>
        <v/>
      </c>
      <c r="CF59" s="1423"/>
      <c r="CG59" s="1438" t="str">
        <f>+IF(入力シート!$Z229="","",MID(入力シート!$Z229,入力シート!BK$181,1))</f>
        <v/>
      </c>
      <c r="CH59" s="1439"/>
      <c r="CI59" s="1438" t="str">
        <f>+IF(入力シート!$Z229="","",MID(入力シート!$Z229,入力シート!BM$181,1))</f>
        <v/>
      </c>
      <c r="CJ59" s="1439"/>
      <c r="CK59" s="1438" t="str">
        <f>+IF(入力シート!$Z229="","",MID(入力シート!$Z229,入力シート!BO$181,1))</f>
        <v/>
      </c>
      <c r="CL59" s="1439"/>
      <c r="CM59" s="1438" t="str">
        <f>+IF(入力シート!$Z229="","",MID(入力シート!$Z229,入力シート!BQ$181,1))</f>
        <v/>
      </c>
      <c r="CN59" s="1439"/>
      <c r="CO59" s="1438" t="str">
        <f>+IF(入力シート!$Z229="","",MID(入力シート!$Z229,入力シート!BS$181,1))</f>
        <v/>
      </c>
      <c r="CP59" s="1439"/>
      <c r="CQ59" s="1438" t="str">
        <f>+IF(入力シート!$Z229="","",MID(入力シート!$Z229,入力シート!BU$181,1))</f>
        <v/>
      </c>
      <c r="CR59" s="1440"/>
      <c r="CX59" s="566"/>
      <c r="CY59" s="566"/>
      <c r="CZ59" s="566"/>
      <c r="DA59" s="566"/>
    </row>
    <row r="60" spans="1:110" ht="24" customHeight="1" thickBot="1">
      <c r="B60" s="1425"/>
      <c r="C60" s="1428"/>
      <c r="D60" s="1429"/>
      <c r="E60" s="1431"/>
      <c r="F60" s="1433"/>
      <c r="G60" s="1429"/>
      <c r="H60" s="1433"/>
      <c r="I60" s="1429"/>
      <c r="J60" s="1431"/>
      <c r="K60" s="1436"/>
      <c r="L60" s="1437"/>
      <c r="M60" s="1436"/>
      <c r="N60" s="1437"/>
      <c r="O60" s="1436"/>
      <c r="P60" s="1437"/>
      <c r="Q60" s="1436"/>
      <c r="R60" s="1437"/>
      <c r="S60" s="1436"/>
      <c r="T60" s="1437"/>
      <c r="U60" s="1436"/>
      <c r="V60" s="1437"/>
      <c r="W60" s="1448" t="str">
        <f>+IF(入力シート!$L229="","",MID(入力シート!$L229,入力シート!CS$181,1))</f>
        <v/>
      </c>
      <c r="X60" s="1414"/>
      <c r="Y60" s="1414" t="str">
        <f>+IF(入力シート!$L229="","",MID(入力シート!$L229,入力シート!CU$181,1))</f>
        <v/>
      </c>
      <c r="Z60" s="1414"/>
      <c r="AA60" s="1414" t="str">
        <f>+IF(入力シート!$L229="","",MID(入力シート!$L229,入力シート!CW$181,1))</f>
        <v/>
      </c>
      <c r="AB60" s="1414"/>
      <c r="AC60" s="1414" t="str">
        <f>+IF(入力シート!$L229="","",MID(入力シート!$L229,入力シート!CY$181,1))</f>
        <v/>
      </c>
      <c r="AD60" s="1414"/>
      <c r="AE60" s="1414" t="str">
        <f>+IF(入力シート!$L229="","",MID(入力シート!$L229,入力シート!DA$181,1))</f>
        <v/>
      </c>
      <c r="AF60" s="1414"/>
      <c r="AG60" s="1414" t="str">
        <f>+IF(入力シート!$L229="","",MID(入力シート!$L229,入力シート!DC$181,1))</f>
        <v/>
      </c>
      <c r="AH60" s="1414"/>
      <c r="AI60" s="1414" t="str">
        <f>+IF(入力シート!$L229="","",MID(入力シート!$L229,入力シート!DE$181,1))</f>
        <v/>
      </c>
      <c r="AJ60" s="1414"/>
      <c r="AK60" s="1414" t="str">
        <f>+IF(入力シート!$L229="","",MID(入力シート!$L229,入力シート!DG$181,1))</f>
        <v/>
      </c>
      <c r="AL60" s="1414"/>
      <c r="AM60" s="1414" t="str">
        <f>+IF(入力シート!$L229="","",MID(入力シート!$L229,入力シート!DI$181,1))</f>
        <v/>
      </c>
      <c r="AN60" s="1414"/>
      <c r="AO60" s="1414" t="str">
        <f>+IF(入力シート!$L229="","",MID(入力シート!$L229,入力シート!DK$181,1))</f>
        <v/>
      </c>
      <c r="AP60" s="1414"/>
      <c r="AQ60" s="1414" t="str">
        <f>+IF(入力シート!$L229="","",MID(入力シート!$L229,入力シート!DM$181,1))</f>
        <v/>
      </c>
      <c r="AR60" s="1414"/>
      <c r="AS60" s="1414" t="str">
        <f>+IF(入力シート!$L229="","",MID(入力シート!$L229,入力シート!DO$181,1))</f>
        <v/>
      </c>
      <c r="AT60" s="1414"/>
      <c r="AU60" s="1414" t="str">
        <f>+IF(入力シート!$L229="","",MID(入力シート!$L229,入力シート!DQ$181,1))</f>
        <v/>
      </c>
      <c r="AV60" s="1414"/>
      <c r="AW60" s="1414" t="str">
        <f>+IF(入力シート!$L229="","",MID(入力シート!$L229,入力シート!DS$181,1))</f>
        <v/>
      </c>
      <c r="AX60" s="1414"/>
      <c r="AY60" s="1414" t="str">
        <f>+IF(入力シート!$L229="","",MID(入力シート!$L229,入力シート!DU$181,1))</f>
        <v/>
      </c>
      <c r="AZ60" s="1414"/>
      <c r="BA60" s="1414" t="str">
        <f>+IF(入力シート!$L229="","",MID(入力シート!$L229,入力シート!DW$181,1))</f>
        <v/>
      </c>
      <c r="BB60" s="1414"/>
      <c r="BC60" s="1414" t="str">
        <f>+IF(入力シート!$L229="","",MID(入力シート!$L229,入力シート!DY$181,1))</f>
        <v/>
      </c>
      <c r="BD60" s="1414"/>
      <c r="BE60" s="1414" t="str">
        <f>+IF(入力シート!$L229="","",MID(入力シート!$L229,入力シート!EA$181,1))</f>
        <v/>
      </c>
      <c r="BF60" s="1415"/>
      <c r="BG60" s="1409" t="str">
        <f>+IF(入力シート!$BJ229="","",MID(入力シート!$BJ229,入力シート!BI$181,1))</f>
        <v>　</v>
      </c>
      <c r="BH60" s="1410"/>
      <c r="BI60" s="1405" t="str">
        <f>+IF(入力シート!$BJ229="","",MID(入力シート!$BJ229,入力シート!BK$181,1))</f>
        <v/>
      </c>
      <c r="BJ60" s="1406"/>
      <c r="BK60" s="1411" t="str">
        <f>+IF(入力シート!$BJ229="","",MID(入力シート!$BJ229,入力シート!BM$181,1))</f>
        <v/>
      </c>
      <c r="BL60" s="1412"/>
      <c r="BM60" s="1405" t="str">
        <f>+IF(入力シート!$BJ229="","",MID(入力シート!$BJ229,入力シート!BO$181,1))</f>
        <v/>
      </c>
      <c r="BN60" s="1406"/>
      <c r="BO60" s="1405" t="str">
        <f>+IF(入力シート!$BJ229="","",MID(入力シート!$BJ229,入力シート!BQ$181,1))</f>
        <v/>
      </c>
      <c r="BP60" s="1406"/>
      <c r="BQ60" s="1411" t="str">
        <f>+IF(入力シート!$BJ229="","",MID(入力シート!$BJ229,入力シート!BS$181,1))</f>
        <v/>
      </c>
      <c r="BR60" s="1412"/>
      <c r="BS60" s="1405" t="str">
        <f>+IF(入力シート!$BJ229="","",MID(入力シート!$BJ229,入力シート!BU$181,1))</f>
        <v/>
      </c>
      <c r="BT60" s="1406"/>
      <c r="BU60" s="1405" t="str">
        <f>+IF(入力シート!$BJ229="","",MID(入力シート!$BJ229,入力シート!BW$181,1))</f>
        <v/>
      </c>
      <c r="BV60" s="1406"/>
      <c r="BW60" s="1405" t="str">
        <f>+IF(入力シート!$BJ229="","",MID(入力シート!$BJ229,入力シート!BY$181,1))</f>
        <v/>
      </c>
      <c r="BX60" s="1406"/>
      <c r="BY60" s="1405" t="str">
        <f>+IF(入力シート!$BJ229="","",MID(入力シート!$BJ229,入力シート!CA$181,1))</f>
        <v/>
      </c>
      <c r="BZ60" s="1406"/>
      <c r="CA60" s="1405" t="str">
        <f>+IF(入力シート!$BJ229="","",MID(入力シート!$BJ229,入力シート!CC$181,1))</f>
        <v/>
      </c>
      <c r="CB60" s="1406"/>
      <c r="CC60" s="1407" t="str">
        <f>+IF(入力シート!$BJ229="","",MID(入力シート!$BJ229,入力シート!CE$181,1))</f>
        <v/>
      </c>
      <c r="CD60" s="1408"/>
      <c r="CE60" s="1445" t="str">
        <f>+IF(入力シート!$AD229="","",MID(入力シート!$AD229,入力シート!BI$181,1))</f>
        <v/>
      </c>
      <c r="CF60" s="1446"/>
      <c r="CG60" s="1403" t="str">
        <f>+IF(入力シート!$AD229="","",MID(入力シート!$AD229,入力シート!BK$181,1))</f>
        <v/>
      </c>
      <c r="CH60" s="1404"/>
      <c r="CI60" s="1403" t="str">
        <f>+IF(入力シート!$AD229="","",MID(入力シート!$AD229,入力シート!BM$181,1))</f>
        <v/>
      </c>
      <c r="CJ60" s="1404"/>
      <c r="CK60" s="1403" t="str">
        <f>+IF(入力シート!$AD229="","",MID(入力シート!$AD229,入力シート!BO$181,1))</f>
        <v/>
      </c>
      <c r="CL60" s="1404"/>
      <c r="CM60" s="1403" t="str">
        <f>+IF(入力シート!$AD229="","",MID(入力シート!$AD229,入力シート!BQ$181,1))</f>
        <v/>
      </c>
      <c r="CN60" s="1404"/>
      <c r="CO60" s="1403" t="str">
        <f>+IF(入力シート!$AD229="","",MID(入力シート!$AD229,入力シート!BS$181,1))</f>
        <v/>
      </c>
      <c r="CP60" s="1404"/>
      <c r="CQ60" s="1403" t="str">
        <f>+IF(入力シート!$AD229="","",MID(入力シート!$AD229,入力シート!BU$181,1))</f>
        <v/>
      </c>
      <c r="CR60" s="1444"/>
    </row>
    <row r="61" spans="1:110" s="411" customFormat="1" ht="23.25" customHeight="1">
      <c r="B61" s="1424">
        <v>5</v>
      </c>
      <c r="C61" s="1426" t="str">
        <f>+IF(入力シート!$F231="","",入力シート!F231)</f>
        <v/>
      </c>
      <c r="D61" s="1427"/>
      <c r="E61" s="1430" t="s">
        <v>34</v>
      </c>
      <c r="F61" s="1432" t="str">
        <f>+IF(入力シート!$H231="","",MID(TEXT(入力シート!$H231,"0#"),入力シート!$BJ$9,1))</f>
        <v/>
      </c>
      <c r="G61" s="1427"/>
      <c r="H61" s="1432" t="str">
        <f>+IF(入力シート!$H231="","",MID(TEXT(入力シート!$H231,"0#"),入力シート!$BL$9,1))</f>
        <v/>
      </c>
      <c r="I61" s="1427"/>
      <c r="J61" s="1430" t="s">
        <v>34</v>
      </c>
      <c r="K61" s="1434" t="str">
        <f>+IF(入力シート!$J231="","",MID(TEXT(入力シート!$J231,"00000#"),入力シート!$BJ$9,1))</f>
        <v/>
      </c>
      <c r="L61" s="1435"/>
      <c r="M61" s="1434" t="str">
        <f>+IF(入力シート!$J231="","",MID(TEXT(入力シート!$J231,"00000#"),入力シート!$BL$9,1))</f>
        <v/>
      </c>
      <c r="N61" s="1435"/>
      <c r="O61" s="1434" t="str">
        <f>+IF(入力シート!$J231="","",MID(TEXT(入力シート!$J231,"00000#"),入力シート!$BN$9,1))</f>
        <v/>
      </c>
      <c r="P61" s="1435"/>
      <c r="Q61" s="1434" t="str">
        <f>+IF(入力シート!$J231="","",MID(TEXT(入力シート!$J231,"00000#"),入力シート!$BP$9,1))</f>
        <v/>
      </c>
      <c r="R61" s="1435"/>
      <c r="S61" s="1434" t="str">
        <f>+IF(入力シート!$J231="","",MID(TEXT(入力シート!$J231,"00000#"),入力シート!$BR$9,1))</f>
        <v/>
      </c>
      <c r="T61" s="1435"/>
      <c r="U61" s="1434" t="str">
        <f>+IF(入力シート!$J231="","",MID(TEXT(入力シート!$J231,"00000#"),入力シート!$BT$9,1))</f>
        <v/>
      </c>
      <c r="V61" s="1435"/>
      <c r="W61" s="1447" t="str">
        <f>+IF(入力シート!$L231="","",MID(入力シート!$L231,入力シート!BI$181,1))</f>
        <v/>
      </c>
      <c r="X61" s="1416"/>
      <c r="Y61" s="1416" t="str">
        <f>+IF(入力シート!$L231="","",MID(入力シート!$L231,入力シート!BK$181,1))</f>
        <v/>
      </c>
      <c r="Z61" s="1416"/>
      <c r="AA61" s="1416" t="str">
        <f>+IF(入力シート!$L231="","",MID(入力シート!$L231,入力シート!BM$181,1))</f>
        <v/>
      </c>
      <c r="AB61" s="1416"/>
      <c r="AC61" s="1416" t="str">
        <f>+IF(入力シート!$L231="","",MID(入力シート!$L231,入力シート!BO$181,1))</f>
        <v/>
      </c>
      <c r="AD61" s="1416"/>
      <c r="AE61" s="1416" t="str">
        <f>+IF(入力シート!$L231="","",MID(入力シート!$L231,入力シート!BQ$181,1))</f>
        <v/>
      </c>
      <c r="AF61" s="1416"/>
      <c r="AG61" s="1416" t="str">
        <f>+IF(入力シート!$L231="","",MID(入力シート!$L231,入力シート!BS$181,1))</f>
        <v/>
      </c>
      <c r="AH61" s="1416"/>
      <c r="AI61" s="1416" t="str">
        <f>+IF(入力シート!$L231="","",MID(入力シート!$L231,入力シート!BU$181,1))</f>
        <v/>
      </c>
      <c r="AJ61" s="1416"/>
      <c r="AK61" s="1416" t="str">
        <f>+IF(入力シート!$L231="","",MID(入力シート!$L231,入力シート!BW$181,1))</f>
        <v/>
      </c>
      <c r="AL61" s="1416"/>
      <c r="AM61" s="1416" t="str">
        <f>+IF(入力シート!$L231="","",MID(入力シート!$L231,入力シート!BY$181,1))</f>
        <v/>
      </c>
      <c r="AN61" s="1416"/>
      <c r="AO61" s="1416" t="str">
        <f>+IF(入力シート!$L231="","",MID(入力シート!$L231,入力シート!CA$181,1))</f>
        <v/>
      </c>
      <c r="AP61" s="1416"/>
      <c r="AQ61" s="1416" t="str">
        <f>+IF(入力シート!$L231="","",MID(入力シート!$L231,入力シート!CC$181,1))</f>
        <v/>
      </c>
      <c r="AR61" s="1416"/>
      <c r="AS61" s="1416" t="str">
        <f>+IF(入力シート!$L231="","",MID(入力シート!$L231,入力シート!CE$181,1))</f>
        <v/>
      </c>
      <c r="AT61" s="1416"/>
      <c r="AU61" s="1416" t="str">
        <f>+IF(入力シート!$L231="","",MID(入力シート!$L231,入力シート!CG$181,1))</f>
        <v/>
      </c>
      <c r="AV61" s="1416"/>
      <c r="AW61" s="1416" t="str">
        <f>+IF(入力シート!$L231="","",MID(入力シート!$L231,入力シート!CI$181,1))</f>
        <v/>
      </c>
      <c r="AX61" s="1416"/>
      <c r="AY61" s="1416" t="str">
        <f>+IF(入力シート!$L231="","",MID(入力シート!$L231,入力シート!CK$181,1))</f>
        <v/>
      </c>
      <c r="AZ61" s="1416"/>
      <c r="BA61" s="1416" t="str">
        <f>+IF(入力シート!$L231="","",MID(入力シート!$L231,入力シート!CM$181,1))</f>
        <v/>
      </c>
      <c r="BB61" s="1416"/>
      <c r="BC61" s="1416" t="str">
        <f>+IF(入力シート!$L231="","",MID(入力シート!$L231,入力シート!CO$181,1))</f>
        <v/>
      </c>
      <c r="BD61" s="1416"/>
      <c r="BE61" s="1416" t="str">
        <f>+IF(入力シート!$L231="","",MID(入力シート!$L231,入力シート!CQ$181,1))</f>
        <v/>
      </c>
      <c r="BF61" s="1417"/>
      <c r="BG61" s="655" t="str">
        <f>+IF(入力シート!$AH231="","",MID(TEXT(入力シート!$AH231,"00#"),入力シート!BI$183,1))</f>
        <v/>
      </c>
      <c r="BH61" s="656" t="str">
        <f>+IF(入力シート!$AH231="","",MID(TEXT(入力シート!$AH231,"00#"),入力シート!BJ$183,1))</f>
        <v/>
      </c>
      <c r="BI61" s="552" t="str">
        <f>+IF(入力シート!$AH231="","",MID(TEXT(入力シート!$AH231,"00#"),入力シート!BK$183,1))</f>
        <v/>
      </c>
      <c r="BJ61" s="553" t="s">
        <v>34</v>
      </c>
      <c r="BK61" s="552" t="str">
        <f>+IF(入力シート!$AK231="","",MID(TEXT(入力シート!$AK231,"000#"),入力シート!BI$183,1))</f>
        <v/>
      </c>
      <c r="BL61" s="552" t="str">
        <f>+IF(入力シート!$AK231="","",MID(TEXT(入力シート!$AK231,"000#"),入力シート!BJ$183,1))</f>
        <v/>
      </c>
      <c r="BM61" s="552" t="str">
        <f>+IF(入力シート!$AK231="","",MID(TEXT(入力シート!$AK231,"000#"),入力シート!BK$183,1))</f>
        <v/>
      </c>
      <c r="BN61" s="552" t="str">
        <f>+IF(入力シート!$AK231="","",MID(TEXT(入力シート!$AK231,"000#"),入力シート!BL$183,1))</f>
        <v/>
      </c>
      <c r="BO61" s="1418" t="str">
        <f>+IF(入力シート!$AM231="","",MID(入力シート!$AM231,入力シート!BI$181,1))</f>
        <v/>
      </c>
      <c r="BP61" s="1419"/>
      <c r="BQ61" s="1420" t="str">
        <f>+IF(入力シート!$AM231="","",MID(入力シート!$AM231,入力シート!BK$181,1))</f>
        <v/>
      </c>
      <c r="BR61" s="1421"/>
      <c r="BS61" s="1420" t="str">
        <f>+IF(入力シート!$AM231="","",MID(入力シート!$AM231,入力シート!BM$181,1))</f>
        <v/>
      </c>
      <c r="BT61" s="1421"/>
      <c r="BU61" s="1441" t="str">
        <f>+IF(入力シート!$AM231="","",MID(入力シート!$AM231,入力シート!BO$181,1))</f>
        <v/>
      </c>
      <c r="BV61" s="1442"/>
      <c r="BW61" s="1420" t="str">
        <f>+IF(入力シート!$AM231="","",MID(入力シート!$AM231,入力シート!BQ$181,1))</f>
        <v/>
      </c>
      <c r="BX61" s="1421"/>
      <c r="BY61" s="1420" t="str">
        <f>+IF(入力シート!$AM231="","",MID(入力シート!$AM231,入力シート!BS$181,1))</f>
        <v/>
      </c>
      <c r="BZ61" s="1421"/>
      <c r="CA61" s="1441" t="str">
        <f>+IF(入力シート!$AM231="","",MID(入力シート!$AM231,入力シート!BU$181,1))</f>
        <v/>
      </c>
      <c r="CB61" s="1442"/>
      <c r="CC61" s="1420" t="str">
        <f>+IF(入力シート!$AM231="","",MID(入力シート!$AM231,入力シート!BW$181,1))</f>
        <v/>
      </c>
      <c r="CD61" s="1443"/>
      <c r="CE61" s="1422" t="str">
        <f>+IF(入力シート!$Z231="","",MID(入力シート!$Z231,入力シート!BI$181,1))</f>
        <v/>
      </c>
      <c r="CF61" s="1423"/>
      <c r="CG61" s="1438" t="str">
        <f>+IF(入力シート!$Z231="","",MID(入力シート!$Z231,入力シート!BK$181,1))</f>
        <v/>
      </c>
      <c r="CH61" s="1439"/>
      <c r="CI61" s="1438" t="str">
        <f>+IF(入力シート!$Z231="","",MID(入力シート!$Z231,入力シート!BM$181,1))</f>
        <v/>
      </c>
      <c r="CJ61" s="1439"/>
      <c r="CK61" s="1438" t="str">
        <f>+IF(入力シート!$Z231="","",MID(入力シート!$Z231,入力シート!BO$181,1))</f>
        <v/>
      </c>
      <c r="CL61" s="1439"/>
      <c r="CM61" s="1438" t="str">
        <f>+IF(入力シート!$Z231="","",MID(入力シート!$Z231,入力シート!BQ$181,1))</f>
        <v/>
      </c>
      <c r="CN61" s="1439"/>
      <c r="CO61" s="1438" t="str">
        <f>+IF(入力シート!$Z231="","",MID(入力シート!$Z231,入力シート!BS$181,1))</f>
        <v/>
      </c>
      <c r="CP61" s="1439"/>
      <c r="CQ61" s="1438" t="str">
        <f>+IF(入力シート!$Z231="","",MID(入力シート!$Z231,入力シート!BU$181,1))</f>
        <v/>
      </c>
      <c r="CR61" s="1440"/>
      <c r="CX61" s="566"/>
      <c r="CY61" s="566"/>
      <c r="CZ61" s="566"/>
      <c r="DA61" s="566"/>
    </row>
    <row r="62" spans="1:110" ht="24" customHeight="1" thickBot="1">
      <c r="B62" s="1425"/>
      <c r="C62" s="1428"/>
      <c r="D62" s="1429"/>
      <c r="E62" s="1431"/>
      <c r="F62" s="1433"/>
      <c r="G62" s="1429"/>
      <c r="H62" s="1433"/>
      <c r="I62" s="1429"/>
      <c r="J62" s="1431"/>
      <c r="K62" s="1436"/>
      <c r="L62" s="1437"/>
      <c r="M62" s="1436"/>
      <c r="N62" s="1437"/>
      <c r="O62" s="1436"/>
      <c r="P62" s="1437"/>
      <c r="Q62" s="1436"/>
      <c r="R62" s="1437"/>
      <c r="S62" s="1436"/>
      <c r="T62" s="1437"/>
      <c r="U62" s="1436"/>
      <c r="V62" s="1437"/>
      <c r="W62" s="1448" t="str">
        <f>+IF(入力シート!$L231="","",MID(入力シート!$L231,入力シート!CS$181,1))</f>
        <v/>
      </c>
      <c r="X62" s="1414"/>
      <c r="Y62" s="1414" t="str">
        <f>+IF(入力シート!$L231="","",MID(入力シート!$L231,入力シート!CU$181,1))</f>
        <v/>
      </c>
      <c r="Z62" s="1414"/>
      <c r="AA62" s="1414" t="str">
        <f>+IF(入力シート!$L231="","",MID(入力シート!$L231,入力シート!CW$181,1))</f>
        <v/>
      </c>
      <c r="AB62" s="1414"/>
      <c r="AC62" s="1414" t="str">
        <f>+IF(入力シート!$L231="","",MID(入力シート!$L231,入力シート!CY$181,1))</f>
        <v/>
      </c>
      <c r="AD62" s="1414"/>
      <c r="AE62" s="1414" t="str">
        <f>+IF(入力シート!$L231="","",MID(入力シート!$L231,入力シート!DA$181,1))</f>
        <v/>
      </c>
      <c r="AF62" s="1414"/>
      <c r="AG62" s="1414" t="str">
        <f>+IF(入力シート!$L231="","",MID(入力シート!$L231,入力シート!DC$181,1))</f>
        <v/>
      </c>
      <c r="AH62" s="1414"/>
      <c r="AI62" s="1414" t="str">
        <f>+IF(入力シート!$L231="","",MID(入力シート!$L231,入力シート!DE$181,1))</f>
        <v/>
      </c>
      <c r="AJ62" s="1414"/>
      <c r="AK62" s="1414" t="str">
        <f>+IF(入力シート!$L231="","",MID(入力シート!$L231,入力シート!DG$181,1))</f>
        <v/>
      </c>
      <c r="AL62" s="1414"/>
      <c r="AM62" s="1414" t="str">
        <f>+IF(入力シート!$L231="","",MID(入力シート!$L231,入力シート!DI$181,1))</f>
        <v/>
      </c>
      <c r="AN62" s="1414"/>
      <c r="AO62" s="1414" t="str">
        <f>+IF(入力シート!$L231="","",MID(入力シート!$L231,入力シート!DK$181,1))</f>
        <v/>
      </c>
      <c r="AP62" s="1414"/>
      <c r="AQ62" s="1414" t="str">
        <f>+IF(入力シート!$L231="","",MID(入力シート!$L231,入力シート!DM$181,1))</f>
        <v/>
      </c>
      <c r="AR62" s="1414"/>
      <c r="AS62" s="1414" t="str">
        <f>+IF(入力シート!$L231="","",MID(入力シート!$L231,入力シート!DO$181,1))</f>
        <v/>
      </c>
      <c r="AT62" s="1414"/>
      <c r="AU62" s="1414" t="str">
        <f>+IF(入力シート!$L231="","",MID(入力シート!$L231,入力シート!DQ$181,1))</f>
        <v/>
      </c>
      <c r="AV62" s="1414"/>
      <c r="AW62" s="1414" t="str">
        <f>+IF(入力シート!$L231="","",MID(入力シート!$L231,入力シート!DS$181,1))</f>
        <v/>
      </c>
      <c r="AX62" s="1414"/>
      <c r="AY62" s="1414" t="str">
        <f>+IF(入力シート!$L231="","",MID(入力シート!$L231,入力シート!DU$181,1))</f>
        <v/>
      </c>
      <c r="AZ62" s="1414"/>
      <c r="BA62" s="1414" t="str">
        <f>+IF(入力シート!$L231="","",MID(入力シート!$L231,入力シート!DW$181,1))</f>
        <v/>
      </c>
      <c r="BB62" s="1414"/>
      <c r="BC62" s="1414" t="str">
        <f>+IF(入力シート!$L231="","",MID(入力シート!$L231,入力シート!DY$181,1))</f>
        <v/>
      </c>
      <c r="BD62" s="1414"/>
      <c r="BE62" s="1414" t="str">
        <f>+IF(入力シート!$L231="","",MID(入力シート!$L231,入力シート!EA$181,1))</f>
        <v/>
      </c>
      <c r="BF62" s="1415"/>
      <c r="BG62" s="1409" t="str">
        <f>+IF(入力シート!$BJ231="","",MID(入力シート!$BJ231,入力シート!BI$181,1))</f>
        <v>　</v>
      </c>
      <c r="BH62" s="1410"/>
      <c r="BI62" s="1405" t="str">
        <f>+IF(入力シート!$BJ231="","",MID(入力シート!$BJ231,入力シート!BK$181,1))</f>
        <v/>
      </c>
      <c r="BJ62" s="1406"/>
      <c r="BK62" s="1411" t="str">
        <f>+IF(入力シート!$BJ231="","",MID(入力シート!$BJ231,入力シート!BM$181,1))</f>
        <v/>
      </c>
      <c r="BL62" s="1412"/>
      <c r="BM62" s="1405" t="str">
        <f>+IF(入力シート!$BJ231="","",MID(入力シート!$BJ231,入力シート!BO$181,1))</f>
        <v/>
      </c>
      <c r="BN62" s="1406"/>
      <c r="BO62" s="1405" t="str">
        <f>+IF(入力シート!$BJ231="","",MID(入力シート!$BJ231,入力シート!BQ$181,1))</f>
        <v/>
      </c>
      <c r="BP62" s="1406"/>
      <c r="BQ62" s="1411" t="str">
        <f>+IF(入力シート!$BJ231="","",MID(入力シート!$BJ231,入力シート!BS$181,1))</f>
        <v/>
      </c>
      <c r="BR62" s="1412"/>
      <c r="BS62" s="1405" t="str">
        <f>+IF(入力シート!$BJ231="","",MID(入力シート!$BJ231,入力シート!BU$181,1))</f>
        <v/>
      </c>
      <c r="BT62" s="1406"/>
      <c r="BU62" s="1405" t="str">
        <f>+IF(入力シート!$BJ231="","",MID(入力シート!$BJ231,入力シート!BW$181,1))</f>
        <v/>
      </c>
      <c r="BV62" s="1406"/>
      <c r="BW62" s="1405" t="str">
        <f>+IF(入力シート!$BJ231="","",MID(入力シート!$BJ231,入力シート!BY$181,1))</f>
        <v/>
      </c>
      <c r="BX62" s="1406"/>
      <c r="BY62" s="1405" t="str">
        <f>+IF(入力シート!$BJ231="","",MID(入力シート!$BJ231,入力シート!CA$181,1))</f>
        <v/>
      </c>
      <c r="BZ62" s="1406"/>
      <c r="CA62" s="1405" t="str">
        <f>+IF(入力シート!$BJ231="","",MID(入力シート!$BJ231,入力シート!CC$181,1))</f>
        <v/>
      </c>
      <c r="CB62" s="1406"/>
      <c r="CC62" s="1407" t="str">
        <f>+IF(入力シート!$BJ231="","",MID(入力シート!$BJ231,入力シート!CE$181,1))</f>
        <v/>
      </c>
      <c r="CD62" s="1408"/>
      <c r="CE62" s="1445" t="str">
        <f>+IF(入力シート!$AD231="","",MID(入力シート!$AD231,入力シート!BI$181,1))</f>
        <v/>
      </c>
      <c r="CF62" s="1446"/>
      <c r="CG62" s="1403" t="str">
        <f>+IF(入力シート!$AD231="","",MID(入力シート!$AD231,入力シート!BK$181,1))</f>
        <v/>
      </c>
      <c r="CH62" s="1404"/>
      <c r="CI62" s="1403" t="str">
        <f>+IF(入力シート!$AD231="","",MID(入力シート!$AD231,入力シート!BM$181,1))</f>
        <v/>
      </c>
      <c r="CJ62" s="1404"/>
      <c r="CK62" s="1403" t="str">
        <f>+IF(入力シート!$AD231="","",MID(入力シート!$AD231,入力シート!BO$181,1))</f>
        <v/>
      </c>
      <c r="CL62" s="1404"/>
      <c r="CM62" s="1403" t="str">
        <f>+IF(入力シート!$AD231="","",MID(入力シート!$AD231,入力シート!BQ$181,1))</f>
        <v/>
      </c>
      <c r="CN62" s="1404"/>
      <c r="CO62" s="1403" t="str">
        <f>+IF(入力シート!$AD231="","",MID(入力シート!$AD231,入力シート!BS$181,1))</f>
        <v/>
      </c>
      <c r="CP62" s="1404"/>
      <c r="CQ62" s="1403" t="str">
        <f>+IF(入力シート!$AD231="","",MID(入力シート!$AD231,入力シート!BU$181,1))</f>
        <v/>
      </c>
      <c r="CR62" s="1444"/>
    </row>
    <row r="63" spans="1:110" s="411" customFormat="1" ht="23.25" customHeight="1">
      <c r="B63" s="1424">
        <v>6</v>
      </c>
      <c r="C63" s="1426" t="str">
        <f>+IF(入力シート!$F233="","",入力シート!F233)</f>
        <v/>
      </c>
      <c r="D63" s="1427"/>
      <c r="E63" s="1430" t="s">
        <v>34</v>
      </c>
      <c r="F63" s="1432" t="str">
        <f>+IF(入力シート!$H233="","",MID(TEXT(入力シート!$H233,"0#"),入力シート!$BJ$9,1))</f>
        <v/>
      </c>
      <c r="G63" s="1427"/>
      <c r="H63" s="1432" t="str">
        <f>+IF(入力シート!$H233="","",MID(TEXT(入力シート!$H233,"0#"),入力シート!$BL$9,1))</f>
        <v/>
      </c>
      <c r="I63" s="1427"/>
      <c r="J63" s="1430" t="s">
        <v>34</v>
      </c>
      <c r="K63" s="1434" t="str">
        <f>+IF(入力シート!$J233="","",MID(TEXT(入力シート!$J233,"00000#"),入力シート!$BJ$9,1))</f>
        <v/>
      </c>
      <c r="L63" s="1435"/>
      <c r="M63" s="1434" t="str">
        <f>+IF(入力シート!$J233="","",MID(TEXT(入力シート!$J233,"00000#"),入力シート!$BL$9,1))</f>
        <v/>
      </c>
      <c r="N63" s="1435"/>
      <c r="O63" s="1434" t="str">
        <f>+IF(入力シート!$J233="","",MID(TEXT(入力シート!$J233,"00000#"),入力シート!$BN$9,1))</f>
        <v/>
      </c>
      <c r="P63" s="1435"/>
      <c r="Q63" s="1434" t="str">
        <f>+IF(入力シート!$J233="","",MID(TEXT(入力シート!$J233,"00000#"),入力シート!$BP$9,1))</f>
        <v/>
      </c>
      <c r="R63" s="1435"/>
      <c r="S63" s="1434" t="str">
        <f>+IF(入力シート!$J233="","",MID(TEXT(入力シート!$J233,"00000#"),入力シート!$BR$9,1))</f>
        <v/>
      </c>
      <c r="T63" s="1435"/>
      <c r="U63" s="1434" t="str">
        <f>+IF(入力シート!$J233="","",MID(TEXT(入力シート!$J233,"00000#"),入力シート!$BT$9,1))</f>
        <v/>
      </c>
      <c r="V63" s="1435"/>
      <c r="W63" s="1447" t="str">
        <f>+IF(入力シート!$L233="","",MID(入力シート!$L233,入力シート!BI$181,1))</f>
        <v/>
      </c>
      <c r="X63" s="1416"/>
      <c r="Y63" s="1416" t="str">
        <f>+IF(入力シート!$L233="","",MID(入力シート!$L233,入力シート!BK$181,1))</f>
        <v/>
      </c>
      <c r="Z63" s="1416"/>
      <c r="AA63" s="1416" t="str">
        <f>+IF(入力シート!$L233="","",MID(入力シート!$L233,入力シート!BM$181,1))</f>
        <v/>
      </c>
      <c r="AB63" s="1416"/>
      <c r="AC63" s="1416" t="str">
        <f>+IF(入力シート!$L233="","",MID(入力シート!$L233,入力シート!BO$181,1))</f>
        <v/>
      </c>
      <c r="AD63" s="1416"/>
      <c r="AE63" s="1416" t="str">
        <f>+IF(入力シート!$L233="","",MID(入力シート!$L233,入力シート!BQ$181,1))</f>
        <v/>
      </c>
      <c r="AF63" s="1416"/>
      <c r="AG63" s="1416" t="str">
        <f>+IF(入力シート!$L233="","",MID(入力シート!$L233,入力シート!BS$181,1))</f>
        <v/>
      </c>
      <c r="AH63" s="1416"/>
      <c r="AI63" s="1416" t="str">
        <f>+IF(入力シート!$L233="","",MID(入力シート!$L233,入力シート!BU$181,1))</f>
        <v/>
      </c>
      <c r="AJ63" s="1416"/>
      <c r="AK63" s="1416" t="str">
        <f>+IF(入力シート!$L233="","",MID(入力シート!$L233,入力シート!BW$181,1))</f>
        <v/>
      </c>
      <c r="AL63" s="1416"/>
      <c r="AM63" s="1416" t="str">
        <f>+IF(入力シート!$L233="","",MID(入力シート!$L233,入力シート!BY$181,1))</f>
        <v/>
      </c>
      <c r="AN63" s="1416"/>
      <c r="AO63" s="1416" t="str">
        <f>+IF(入力シート!$L233="","",MID(入力シート!$L233,入力シート!CA$181,1))</f>
        <v/>
      </c>
      <c r="AP63" s="1416"/>
      <c r="AQ63" s="1416" t="str">
        <f>+IF(入力シート!$L233="","",MID(入力シート!$L233,入力シート!CC$181,1))</f>
        <v/>
      </c>
      <c r="AR63" s="1416"/>
      <c r="AS63" s="1416" t="str">
        <f>+IF(入力シート!$L233="","",MID(入力シート!$L233,入力シート!CE$181,1))</f>
        <v/>
      </c>
      <c r="AT63" s="1416"/>
      <c r="AU63" s="1416" t="str">
        <f>+IF(入力シート!$L233="","",MID(入力シート!$L233,入力シート!CG$181,1))</f>
        <v/>
      </c>
      <c r="AV63" s="1416"/>
      <c r="AW63" s="1416" t="str">
        <f>+IF(入力シート!$L233="","",MID(入力シート!$L233,入力シート!CI$181,1))</f>
        <v/>
      </c>
      <c r="AX63" s="1416"/>
      <c r="AY63" s="1416" t="str">
        <f>+IF(入力シート!$L233="","",MID(入力シート!$L233,入力シート!CK$181,1))</f>
        <v/>
      </c>
      <c r="AZ63" s="1416"/>
      <c r="BA63" s="1416" t="str">
        <f>+IF(入力シート!$L233="","",MID(入力シート!$L233,入力シート!CM$181,1))</f>
        <v/>
      </c>
      <c r="BB63" s="1416"/>
      <c r="BC63" s="1416" t="str">
        <f>+IF(入力シート!$L233="","",MID(入力シート!$L233,入力シート!CO$181,1))</f>
        <v/>
      </c>
      <c r="BD63" s="1416"/>
      <c r="BE63" s="1416" t="str">
        <f>+IF(入力シート!$L233="","",MID(入力シート!$L233,入力シート!CQ$181,1))</f>
        <v/>
      </c>
      <c r="BF63" s="1417"/>
      <c r="BG63" s="655" t="str">
        <f>+IF(入力シート!$AH233="","",MID(TEXT(入力シート!$AH233,"00#"),入力シート!BI$183,1))</f>
        <v/>
      </c>
      <c r="BH63" s="656" t="str">
        <f>+IF(入力シート!$AH233="","",MID(TEXT(入力シート!$AH233,"00#"),入力シート!BJ$183,1))</f>
        <v/>
      </c>
      <c r="BI63" s="552" t="str">
        <f>+IF(入力シート!$AH233="","",MID(TEXT(入力シート!$AH233,"00#"),入力シート!BK$183,1))</f>
        <v/>
      </c>
      <c r="BJ63" s="553" t="s">
        <v>34</v>
      </c>
      <c r="BK63" s="552" t="str">
        <f>+IF(入力シート!$AK233="","",MID(TEXT(入力シート!$AK233,"000#"),入力シート!BI$183,1))</f>
        <v/>
      </c>
      <c r="BL63" s="552" t="str">
        <f>+IF(入力シート!$AK233="","",MID(TEXT(入力シート!$AK233,"000#"),入力シート!BJ$183,1))</f>
        <v/>
      </c>
      <c r="BM63" s="552" t="str">
        <f>+IF(入力シート!$AK233="","",MID(TEXT(入力シート!$AK233,"000#"),入力シート!BK$183,1))</f>
        <v/>
      </c>
      <c r="BN63" s="552" t="str">
        <f>+IF(入力シート!$AK233="","",MID(TEXT(入力シート!$AK233,"000#"),入力シート!BL$183,1))</f>
        <v/>
      </c>
      <c r="BO63" s="1418" t="str">
        <f>+IF(入力シート!$AM233="","",MID(入力シート!$AM233,入力シート!BI$181,1))</f>
        <v/>
      </c>
      <c r="BP63" s="1419"/>
      <c r="BQ63" s="1420" t="str">
        <f>+IF(入力シート!$AM233="","",MID(入力シート!$AM233,入力シート!BK$181,1))</f>
        <v/>
      </c>
      <c r="BR63" s="1421"/>
      <c r="BS63" s="1420" t="str">
        <f>+IF(入力シート!$AM233="","",MID(入力シート!$AM233,入力シート!BM$181,1))</f>
        <v/>
      </c>
      <c r="BT63" s="1421"/>
      <c r="BU63" s="1441" t="str">
        <f>+IF(入力シート!$AM233="","",MID(入力シート!$AM233,入力シート!BO$181,1))</f>
        <v/>
      </c>
      <c r="BV63" s="1442"/>
      <c r="BW63" s="1420" t="str">
        <f>+IF(入力シート!$AM233="","",MID(入力シート!$AM233,入力シート!BQ$181,1))</f>
        <v/>
      </c>
      <c r="BX63" s="1421"/>
      <c r="BY63" s="1420" t="str">
        <f>+IF(入力シート!$AM233="","",MID(入力シート!$AM233,入力シート!BS$181,1))</f>
        <v/>
      </c>
      <c r="BZ63" s="1421"/>
      <c r="CA63" s="1441" t="str">
        <f>+IF(入力シート!$AM233="","",MID(入力シート!$AM233,入力シート!BU$181,1))</f>
        <v/>
      </c>
      <c r="CB63" s="1442"/>
      <c r="CC63" s="1420" t="str">
        <f>+IF(入力シート!$AM233="","",MID(入力シート!$AM233,入力シート!BW$181,1))</f>
        <v/>
      </c>
      <c r="CD63" s="1443"/>
      <c r="CE63" s="1422" t="str">
        <f>+IF(入力シート!$Z233="","",MID(入力シート!$Z233,入力シート!BI$181,1))</f>
        <v/>
      </c>
      <c r="CF63" s="1423"/>
      <c r="CG63" s="1438" t="str">
        <f>+IF(入力シート!$Z233="","",MID(入力シート!$Z233,入力シート!BK$181,1))</f>
        <v/>
      </c>
      <c r="CH63" s="1439"/>
      <c r="CI63" s="1438" t="str">
        <f>+IF(入力シート!$Z233="","",MID(入力シート!$Z233,入力シート!BM$181,1))</f>
        <v/>
      </c>
      <c r="CJ63" s="1439"/>
      <c r="CK63" s="1438" t="str">
        <f>+IF(入力シート!$Z233="","",MID(入力シート!$Z233,入力シート!BO$181,1))</f>
        <v/>
      </c>
      <c r="CL63" s="1439"/>
      <c r="CM63" s="1438" t="str">
        <f>+IF(入力シート!$Z233="","",MID(入力シート!$Z233,入力シート!BQ$181,1))</f>
        <v/>
      </c>
      <c r="CN63" s="1439"/>
      <c r="CO63" s="1438" t="str">
        <f>+IF(入力シート!$Z233="","",MID(入力シート!$Z233,入力シート!BS$181,1))</f>
        <v/>
      </c>
      <c r="CP63" s="1439"/>
      <c r="CQ63" s="1438" t="str">
        <f>+IF(入力シート!$Z233="","",MID(入力シート!$Z233,入力シート!BU$181,1))</f>
        <v/>
      </c>
      <c r="CR63" s="1440"/>
      <c r="CX63" s="566"/>
      <c r="CY63" s="566"/>
      <c r="CZ63" s="566"/>
      <c r="DA63" s="566"/>
    </row>
    <row r="64" spans="1:110" ht="24" customHeight="1" thickBot="1">
      <c r="B64" s="1425"/>
      <c r="C64" s="1428"/>
      <c r="D64" s="1429"/>
      <c r="E64" s="1431"/>
      <c r="F64" s="1433"/>
      <c r="G64" s="1429"/>
      <c r="H64" s="1433"/>
      <c r="I64" s="1429"/>
      <c r="J64" s="1431"/>
      <c r="K64" s="1436"/>
      <c r="L64" s="1437"/>
      <c r="M64" s="1436"/>
      <c r="N64" s="1437"/>
      <c r="O64" s="1436"/>
      <c r="P64" s="1437"/>
      <c r="Q64" s="1436"/>
      <c r="R64" s="1437"/>
      <c r="S64" s="1436"/>
      <c r="T64" s="1437"/>
      <c r="U64" s="1436"/>
      <c r="V64" s="1437"/>
      <c r="W64" s="1448" t="str">
        <f>+IF(入力シート!$L233="","",MID(入力シート!$L233,入力シート!CS$181,1))</f>
        <v/>
      </c>
      <c r="X64" s="1414"/>
      <c r="Y64" s="1414" t="str">
        <f>+IF(入力シート!$L233="","",MID(入力シート!$L233,入力シート!CU$181,1))</f>
        <v/>
      </c>
      <c r="Z64" s="1414"/>
      <c r="AA64" s="1414" t="str">
        <f>+IF(入力シート!$L233="","",MID(入力シート!$L233,入力シート!CW$181,1))</f>
        <v/>
      </c>
      <c r="AB64" s="1414"/>
      <c r="AC64" s="1414" t="str">
        <f>+IF(入力シート!$L233="","",MID(入力シート!$L233,入力シート!CY$181,1))</f>
        <v/>
      </c>
      <c r="AD64" s="1414"/>
      <c r="AE64" s="1414" t="str">
        <f>+IF(入力シート!$L233="","",MID(入力シート!$L233,入力シート!DA$181,1))</f>
        <v/>
      </c>
      <c r="AF64" s="1414"/>
      <c r="AG64" s="1414" t="str">
        <f>+IF(入力シート!$L233="","",MID(入力シート!$L233,入力シート!DC$181,1))</f>
        <v/>
      </c>
      <c r="AH64" s="1414"/>
      <c r="AI64" s="1414" t="str">
        <f>+IF(入力シート!$L233="","",MID(入力シート!$L233,入力シート!DE$181,1))</f>
        <v/>
      </c>
      <c r="AJ64" s="1414"/>
      <c r="AK64" s="1414" t="str">
        <f>+IF(入力シート!$L233="","",MID(入力シート!$L233,入力シート!DG$181,1))</f>
        <v/>
      </c>
      <c r="AL64" s="1414"/>
      <c r="AM64" s="1414" t="str">
        <f>+IF(入力シート!$L233="","",MID(入力シート!$L233,入力シート!DI$181,1))</f>
        <v/>
      </c>
      <c r="AN64" s="1414"/>
      <c r="AO64" s="1414" t="str">
        <f>+IF(入力シート!$L233="","",MID(入力シート!$L233,入力シート!DK$181,1))</f>
        <v/>
      </c>
      <c r="AP64" s="1414"/>
      <c r="AQ64" s="1414" t="str">
        <f>+IF(入力シート!$L233="","",MID(入力シート!$L233,入力シート!DM$181,1))</f>
        <v/>
      </c>
      <c r="AR64" s="1414"/>
      <c r="AS64" s="1414" t="str">
        <f>+IF(入力シート!$L233="","",MID(入力シート!$L233,入力シート!DO$181,1))</f>
        <v/>
      </c>
      <c r="AT64" s="1414"/>
      <c r="AU64" s="1414" t="str">
        <f>+IF(入力シート!$L233="","",MID(入力シート!$L233,入力シート!DQ$181,1))</f>
        <v/>
      </c>
      <c r="AV64" s="1414"/>
      <c r="AW64" s="1414" t="str">
        <f>+IF(入力シート!$L233="","",MID(入力シート!$L233,入力シート!DS$181,1))</f>
        <v/>
      </c>
      <c r="AX64" s="1414"/>
      <c r="AY64" s="1414" t="str">
        <f>+IF(入力シート!$L233="","",MID(入力シート!$L233,入力シート!DU$181,1))</f>
        <v/>
      </c>
      <c r="AZ64" s="1414"/>
      <c r="BA64" s="1414" t="str">
        <f>+IF(入力シート!$L233="","",MID(入力シート!$L233,入力シート!DW$181,1))</f>
        <v/>
      </c>
      <c r="BB64" s="1414"/>
      <c r="BC64" s="1414" t="str">
        <f>+IF(入力シート!$L233="","",MID(入力シート!$L233,入力シート!DY$181,1))</f>
        <v/>
      </c>
      <c r="BD64" s="1414"/>
      <c r="BE64" s="1414" t="str">
        <f>+IF(入力シート!$L233="","",MID(入力シート!$L233,入力シート!EA$181,1))</f>
        <v/>
      </c>
      <c r="BF64" s="1415"/>
      <c r="BG64" s="1409" t="str">
        <f>+IF(入力シート!$BJ233="","",MID(入力シート!$BJ233,入力シート!BI$181,1))</f>
        <v>　</v>
      </c>
      <c r="BH64" s="1410"/>
      <c r="BI64" s="1405" t="str">
        <f>+IF(入力シート!$BJ233="","",MID(入力シート!$BJ233,入力シート!BK$181,1))</f>
        <v/>
      </c>
      <c r="BJ64" s="1406"/>
      <c r="BK64" s="1411" t="str">
        <f>+IF(入力シート!$BJ233="","",MID(入力シート!$BJ233,入力シート!BM$181,1))</f>
        <v/>
      </c>
      <c r="BL64" s="1412"/>
      <c r="BM64" s="1405" t="str">
        <f>+IF(入力シート!$BJ233="","",MID(入力シート!$BJ233,入力シート!BO$181,1))</f>
        <v/>
      </c>
      <c r="BN64" s="1406"/>
      <c r="BO64" s="1405" t="str">
        <f>+IF(入力シート!$BJ233="","",MID(入力シート!$BJ233,入力シート!BQ$181,1))</f>
        <v/>
      </c>
      <c r="BP64" s="1406"/>
      <c r="BQ64" s="1411" t="str">
        <f>+IF(入力シート!$BJ233="","",MID(入力シート!$BJ233,入力シート!BS$181,1))</f>
        <v/>
      </c>
      <c r="BR64" s="1412"/>
      <c r="BS64" s="1405" t="str">
        <f>+IF(入力シート!$BJ233="","",MID(入力シート!$BJ233,入力シート!BU$181,1))</f>
        <v/>
      </c>
      <c r="BT64" s="1406"/>
      <c r="BU64" s="1405" t="str">
        <f>+IF(入力シート!$BJ233="","",MID(入力シート!$BJ233,入力シート!BW$181,1))</f>
        <v/>
      </c>
      <c r="BV64" s="1406"/>
      <c r="BW64" s="1405" t="str">
        <f>+IF(入力シート!$BJ233="","",MID(入力シート!$BJ233,入力シート!BY$181,1))</f>
        <v/>
      </c>
      <c r="BX64" s="1406"/>
      <c r="BY64" s="1405" t="str">
        <f>+IF(入力シート!$BJ233="","",MID(入力シート!$BJ233,入力シート!CA$181,1))</f>
        <v/>
      </c>
      <c r="BZ64" s="1406"/>
      <c r="CA64" s="1405" t="str">
        <f>+IF(入力シート!$BJ233="","",MID(入力シート!$BJ233,入力シート!CC$181,1))</f>
        <v/>
      </c>
      <c r="CB64" s="1406"/>
      <c r="CC64" s="1407" t="str">
        <f>+IF(入力シート!$BJ233="","",MID(入力シート!$BJ233,入力シート!CE$181,1))</f>
        <v/>
      </c>
      <c r="CD64" s="1408"/>
      <c r="CE64" s="1445" t="str">
        <f>+IF(入力シート!$AD233="","",MID(入力シート!$AD233,入力シート!BI$181,1))</f>
        <v/>
      </c>
      <c r="CF64" s="1446"/>
      <c r="CG64" s="1403" t="str">
        <f>+IF(入力シート!$AD233="","",MID(入力シート!$AD233,入力シート!BK$181,1))</f>
        <v/>
      </c>
      <c r="CH64" s="1404"/>
      <c r="CI64" s="1403" t="str">
        <f>+IF(入力シート!$AD233="","",MID(入力シート!$AD233,入力シート!BM$181,1))</f>
        <v/>
      </c>
      <c r="CJ64" s="1404"/>
      <c r="CK64" s="1403" t="str">
        <f>+IF(入力シート!$AD233="","",MID(入力シート!$AD233,入力シート!BO$181,1))</f>
        <v/>
      </c>
      <c r="CL64" s="1404"/>
      <c r="CM64" s="1403" t="str">
        <f>+IF(入力シート!$AD233="","",MID(入力シート!$AD233,入力シート!BQ$181,1))</f>
        <v/>
      </c>
      <c r="CN64" s="1404"/>
      <c r="CO64" s="1403" t="str">
        <f>+IF(入力シート!$AD233="","",MID(入力シート!$AD233,入力シート!BS$181,1))</f>
        <v/>
      </c>
      <c r="CP64" s="1404"/>
      <c r="CQ64" s="1403" t="str">
        <f>+IF(入力シート!$AD233="","",MID(入力シート!$AD233,入力シート!BU$181,1))</f>
        <v/>
      </c>
      <c r="CR64" s="1444"/>
    </row>
    <row r="65" spans="1:141" s="411" customFormat="1" ht="23.25" customHeight="1">
      <c r="B65" s="1424">
        <v>7</v>
      </c>
      <c r="C65" s="1426" t="str">
        <f>+IF(入力シート!$F235="","",入力シート!F235)</f>
        <v/>
      </c>
      <c r="D65" s="1427"/>
      <c r="E65" s="1430" t="s">
        <v>34</v>
      </c>
      <c r="F65" s="1432" t="str">
        <f>+IF(入力シート!$H235="","",MID(TEXT(入力シート!$H235,"0#"),入力シート!$BJ$9,1))</f>
        <v/>
      </c>
      <c r="G65" s="1427"/>
      <c r="H65" s="1432" t="str">
        <f>+IF(入力シート!$H235="","",MID(TEXT(入力シート!$H235,"0#"),入力シート!$BL$9,1))</f>
        <v/>
      </c>
      <c r="I65" s="1427"/>
      <c r="J65" s="1430" t="s">
        <v>34</v>
      </c>
      <c r="K65" s="1434" t="str">
        <f>+IF(入力シート!$J235="","",MID(TEXT(入力シート!$J235,"00000#"),入力シート!$BJ$9,1))</f>
        <v/>
      </c>
      <c r="L65" s="1435"/>
      <c r="M65" s="1434" t="str">
        <f>+IF(入力シート!$J235="","",MID(TEXT(入力シート!$J235,"00000#"),入力シート!$BL$9,1))</f>
        <v/>
      </c>
      <c r="N65" s="1435"/>
      <c r="O65" s="1434" t="str">
        <f>+IF(入力シート!$J235="","",MID(TEXT(入力シート!$J235,"00000#"),入力シート!$BN$9,1))</f>
        <v/>
      </c>
      <c r="P65" s="1435"/>
      <c r="Q65" s="1434" t="str">
        <f>+IF(入力シート!$J235="","",MID(TEXT(入力シート!$J235,"00000#"),入力シート!$BP$9,1))</f>
        <v/>
      </c>
      <c r="R65" s="1435"/>
      <c r="S65" s="1434" t="str">
        <f>+IF(入力シート!$J235="","",MID(TEXT(入力シート!$J235,"00000#"),入力シート!$BR$9,1))</f>
        <v/>
      </c>
      <c r="T65" s="1435"/>
      <c r="U65" s="1434" t="str">
        <f>+IF(入力シート!$J235="","",MID(TEXT(入力シート!$J235,"00000#"),入力シート!$BT$9,1))</f>
        <v/>
      </c>
      <c r="V65" s="1435"/>
      <c r="W65" s="1447" t="str">
        <f>+IF(入力シート!$L235="","",MID(入力シート!$L235,入力シート!BI$181,1))</f>
        <v/>
      </c>
      <c r="X65" s="1416"/>
      <c r="Y65" s="1416" t="str">
        <f>+IF(入力シート!$L235="","",MID(入力シート!$L235,入力シート!BK$181,1))</f>
        <v/>
      </c>
      <c r="Z65" s="1416"/>
      <c r="AA65" s="1416" t="str">
        <f>+IF(入力シート!$L235="","",MID(入力シート!$L235,入力シート!BM$181,1))</f>
        <v/>
      </c>
      <c r="AB65" s="1416"/>
      <c r="AC65" s="1416" t="str">
        <f>+IF(入力シート!$L235="","",MID(入力シート!$L235,入力シート!BO$181,1))</f>
        <v/>
      </c>
      <c r="AD65" s="1416"/>
      <c r="AE65" s="1416" t="str">
        <f>+IF(入力シート!$L235="","",MID(入力シート!$L235,入力シート!BQ$181,1))</f>
        <v/>
      </c>
      <c r="AF65" s="1416"/>
      <c r="AG65" s="1416" t="str">
        <f>+IF(入力シート!$L235="","",MID(入力シート!$L235,入力シート!BS$181,1))</f>
        <v/>
      </c>
      <c r="AH65" s="1416"/>
      <c r="AI65" s="1416" t="str">
        <f>+IF(入力シート!$L235="","",MID(入力シート!$L235,入力シート!BU$181,1))</f>
        <v/>
      </c>
      <c r="AJ65" s="1416"/>
      <c r="AK65" s="1416" t="str">
        <f>+IF(入力シート!$L235="","",MID(入力シート!$L235,入力シート!BW$181,1))</f>
        <v/>
      </c>
      <c r="AL65" s="1416"/>
      <c r="AM65" s="1416" t="str">
        <f>+IF(入力シート!$L235="","",MID(入力シート!$L235,入力シート!BY$181,1))</f>
        <v/>
      </c>
      <c r="AN65" s="1416"/>
      <c r="AO65" s="1416" t="str">
        <f>+IF(入力シート!$L235="","",MID(入力シート!$L235,入力シート!CA$181,1))</f>
        <v/>
      </c>
      <c r="AP65" s="1416"/>
      <c r="AQ65" s="1416" t="str">
        <f>+IF(入力シート!$L235="","",MID(入力シート!$L235,入力シート!CC$181,1))</f>
        <v/>
      </c>
      <c r="AR65" s="1416"/>
      <c r="AS65" s="1416" t="str">
        <f>+IF(入力シート!$L235="","",MID(入力シート!$L235,入力シート!CE$181,1))</f>
        <v/>
      </c>
      <c r="AT65" s="1416"/>
      <c r="AU65" s="1416" t="str">
        <f>+IF(入力シート!$L235="","",MID(入力シート!$L235,入力シート!CG$181,1))</f>
        <v/>
      </c>
      <c r="AV65" s="1416"/>
      <c r="AW65" s="1416" t="str">
        <f>+IF(入力シート!$L235="","",MID(入力シート!$L235,入力シート!CI$181,1))</f>
        <v/>
      </c>
      <c r="AX65" s="1416"/>
      <c r="AY65" s="1416" t="str">
        <f>+IF(入力シート!$L235="","",MID(入力シート!$L235,入力シート!CK$181,1))</f>
        <v/>
      </c>
      <c r="AZ65" s="1416"/>
      <c r="BA65" s="1416" t="str">
        <f>+IF(入力シート!$L235="","",MID(入力シート!$L235,入力シート!CM$181,1))</f>
        <v/>
      </c>
      <c r="BB65" s="1416"/>
      <c r="BC65" s="1416" t="str">
        <f>+IF(入力シート!$L235="","",MID(入力シート!$L235,入力シート!CO$181,1))</f>
        <v/>
      </c>
      <c r="BD65" s="1416"/>
      <c r="BE65" s="1416" t="str">
        <f>+IF(入力シート!$L235="","",MID(入力シート!$L235,入力シート!CQ$181,1))</f>
        <v/>
      </c>
      <c r="BF65" s="1417"/>
      <c r="BG65" s="655" t="str">
        <f>+IF(入力シート!$AH235="","",MID(TEXT(入力シート!$AH235,"00#"),入力シート!BI$183,1))</f>
        <v/>
      </c>
      <c r="BH65" s="656" t="str">
        <f>+IF(入力シート!$AH235="","",MID(TEXT(入力シート!$AH235,"00#"),入力シート!BJ$183,1))</f>
        <v/>
      </c>
      <c r="BI65" s="552" t="str">
        <f>+IF(入力シート!$AH235="","",MID(TEXT(入力シート!$AH235,"00#"),入力シート!BK$183,1))</f>
        <v/>
      </c>
      <c r="BJ65" s="553" t="s">
        <v>34</v>
      </c>
      <c r="BK65" s="552" t="str">
        <f>+IF(入力シート!$AK235="","",MID(TEXT(入力シート!$AK235,"000#"),入力シート!BI$183,1))</f>
        <v/>
      </c>
      <c r="BL65" s="552" t="str">
        <f>+IF(入力シート!$AK235="","",MID(TEXT(入力シート!$AK235,"000#"),入力シート!BJ$183,1))</f>
        <v/>
      </c>
      <c r="BM65" s="552" t="str">
        <f>+IF(入力シート!$AK235="","",MID(TEXT(入力シート!$AK235,"000#"),入力シート!BK$183,1))</f>
        <v/>
      </c>
      <c r="BN65" s="552" t="str">
        <f>+IF(入力シート!$AK235="","",MID(TEXT(入力シート!$AK235,"000#"),入力シート!BL$183,1))</f>
        <v/>
      </c>
      <c r="BO65" s="1418" t="str">
        <f>+IF(入力シート!$AM235="","",MID(入力シート!$AM235,入力シート!BI$181,1))</f>
        <v/>
      </c>
      <c r="BP65" s="1419"/>
      <c r="BQ65" s="1420" t="str">
        <f>+IF(入力シート!$AM235="","",MID(入力シート!$AM235,入力シート!BK$181,1))</f>
        <v/>
      </c>
      <c r="BR65" s="1421"/>
      <c r="BS65" s="1420" t="str">
        <f>+IF(入力シート!$AM235="","",MID(入力シート!$AM235,入力シート!BM$181,1))</f>
        <v/>
      </c>
      <c r="BT65" s="1421"/>
      <c r="BU65" s="1441" t="str">
        <f>+IF(入力シート!$AM235="","",MID(入力シート!$AM235,入力シート!BO$181,1))</f>
        <v/>
      </c>
      <c r="BV65" s="1442"/>
      <c r="BW65" s="1420" t="str">
        <f>+IF(入力シート!$AM235="","",MID(入力シート!$AM235,入力シート!BQ$181,1))</f>
        <v/>
      </c>
      <c r="BX65" s="1421"/>
      <c r="BY65" s="1420" t="str">
        <f>+IF(入力シート!$AM235="","",MID(入力シート!$AM235,入力シート!BS$181,1))</f>
        <v/>
      </c>
      <c r="BZ65" s="1421"/>
      <c r="CA65" s="1441" t="str">
        <f>+IF(入力シート!$AM235="","",MID(入力シート!$AM235,入力シート!BU$181,1))</f>
        <v/>
      </c>
      <c r="CB65" s="1442"/>
      <c r="CC65" s="1420" t="str">
        <f>+IF(入力シート!$AM235="","",MID(入力シート!$AM235,入力シート!BW$181,1))</f>
        <v/>
      </c>
      <c r="CD65" s="1443"/>
      <c r="CE65" s="1422" t="str">
        <f>+IF(入力シート!$Z235="","",MID(入力シート!$Z235,入力シート!BI$181,1))</f>
        <v/>
      </c>
      <c r="CF65" s="1423"/>
      <c r="CG65" s="1438" t="str">
        <f>+IF(入力シート!$Z235="","",MID(入力シート!$Z235,入力シート!BK$181,1))</f>
        <v/>
      </c>
      <c r="CH65" s="1439"/>
      <c r="CI65" s="1438" t="str">
        <f>+IF(入力シート!$Z235="","",MID(入力シート!$Z235,入力シート!BM$181,1))</f>
        <v/>
      </c>
      <c r="CJ65" s="1439"/>
      <c r="CK65" s="1438" t="str">
        <f>+IF(入力シート!$Z235="","",MID(入力シート!$Z235,入力シート!BO$181,1))</f>
        <v/>
      </c>
      <c r="CL65" s="1439"/>
      <c r="CM65" s="1438" t="str">
        <f>+IF(入力シート!$Z235="","",MID(入力シート!$Z235,入力シート!BQ$181,1))</f>
        <v/>
      </c>
      <c r="CN65" s="1439"/>
      <c r="CO65" s="1438" t="str">
        <f>+IF(入力シート!$Z235="","",MID(入力シート!$Z235,入力シート!BS$181,1))</f>
        <v/>
      </c>
      <c r="CP65" s="1439"/>
      <c r="CQ65" s="1438" t="str">
        <f>+IF(入力シート!$Z235="","",MID(入力シート!$Z235,入力シート!BU$181,1))</f>
        <v/>
      </c>
      <c r="CR65" s="1440"/>
      <c r="CX65" s="566"/>
      <c r="CY65" s="566"/>
      <c r="CZ65" s="566"/>
      <c r="DA65" s="566"/>
    </row>
    <row r="66" spans="1:141" ht="24" customHeight="1" thickBot="1">
      <c r="B66" s="1425"/>
      <c r="C66" s="1428"/>
      <c r="D66" s="1429"/>
      <c r="E66" s="1431"/>
      <c r="F66" s="1433"/>
      <c r="G66" s="1429"/>
      <c r="H66" s="1433"/>
      <c r="I66" s="1429"/>
      <c r="J66" s="1431"/>
      <c r="K66" s="1436"/>
      <c r="L66" s="1437"/>
      <c r="M66" s="1436"/>
      <c r="N66" s="1437"/>
      <c r="O66" s="1436"/>
      <c r="P66" s="1437"/>
      <c r="Q66" s="1436"/>
      <c r="R66" s="1437"/>
      <c r="S66" s="1436"/>
      <c r="T66" s="1437"/>
      <c r="U66" s="1436"/>
      <c r="V66" s="1437"/>
      <c r="W66" s="1448" t="str">
        <f>+IF(入力シート!$L235="","",MID(入力シート!$L235,入力シート!CS$181,1))</f>
        <v/>
      </c>
      <c r="X66" s="1414"/>
      <c r="Y66" s="1414" t="str">
        <f>+IF(入力シート!$L235="","",MID(入力シート!$L235,入力シート!CU$181,1))</f>
        <v/>
      </c>
      <c r="Z66" s="1414"/>
      <c r="AA66" s="1414" t="str">
        <f>+IF(入力シート!$L235="","",MID(入力シート!$L235,入力シート!CW$181,1))</f>
        <v/>
      </c>
      <c r="AB66" s="1414"/>
      <c r="AC66" s="1414" t="str">
        <f>+IF(入力シート!$L235="","",MID(入力シート!$L235,入力シート!CY$181,1))</f>
        <v/>
      </c>
      <c r="AD66" s="1414"/>
      <c r="AE66" s="1414" t="str">
        <f>+IF(入力シート!$L235="","",MID(入力シート!$L235,入力シート!DA$181,1))</f>
        <v/>
      </c>
      <c r="AF66" s="1414"/>
      <c r="AG66" s="1414" t="str">
        <f>+IF(入力シート!$L235="","",MID(入力シート!$L235,入力シート!DC$181,1))</f>
        <v/>
      </c>
      <c r="AH66" s="1414"/>
      <c r="AI66" s="1414" t="str">
        <f>+IF(入力シート!$L235="","",MID(入力シート!$L235,入力シート!DE$181,1))</f>
        <v/>
      </c>
      <c r="AJ66" s="1414"/>
      <c r="AK66" s="1414" t="str">
        <f>+IF(入力シート!$L235="","",MID(入力シート!$L235,入力シート!DG$181,1))</f>
        <v/>
      </c>
      <c r="AL66" s="1414"/>
      <c r="AM66" s="1414" t="str">
        <f>+IF(入力シート!$L235="","",MID(入力シート!$L235,入力シート!DI$181,1))</f>
        <v/>
      </c>
      <c r="AN66" s="1414"/>
      <c r="AO66" s="1414" t="str">
        <f>+IF(入力シート!$L235="","",MID(入力シート!$L235,入力シート!DK$181,1))</f>
        <v/>
      </c>
      <c r="AP66" s="1414"/>
      <c r="AQ66" s="1414" t="str">
        <f>+IF(入力シート!$L235="","",MID(入力シート!$L235,入力シート!DM$181,1))</f>
        <v/>
      </c>
      <c r="AR66" s="1414"/>
      <c r="AS66" s="1414" t="str">
        <f>+IF(入力シート!$L235="","",MID(入力シート!$L235,入力シート!DO$181,1))</f>
        <v/>
      </c>
      <c r="AT66" s="1414"/>
      <c r="AU66" s="1414" t="str">
        <f>+IF(入力シート!$L235="","",MID(入力シート!$L235,入力シート!DQ$181,1))</f>
        <v/>
      </c>
      <c r="AV66" s="1414"/>
      <c r="AW66" s="1414" t="str">
        <f>+IF(入力シート!$L235="","",MID(入力シート!$L235,入力シート!DS$181,1))</f>
        <v/>
      </c>
      <c r="AX66" s="1414"/>
      <c r="AY66" s="1414" t="str">
        <f>+IF(入力シート!$L235="","",MID(入力シート!$L235,入力シート!DU$181,1))</f>
        <v/>
      </c>
      <c r="AZ66" s="1414"/>
      <c r="BA66" s="1414" t="str">
        <f>+IF(入力シート!$L235="","",MID(入力シート!$L235,入力シート!DW$181,1))</f>
        <v/>
      </c>
      <c r="BB66" s="1414"/>
      <c r="BC66" s="1414" t="str">
        <f>+IF(入力シート!$L235="","",MID(入力シート!$L235,入力シート!DY$181,1))</f>
        <v/>
      </c>
      <c r="BD66" s="1414"/>
      <c r="BE66" s="1414" t="str">
        <f>+IF(入力シート!$L235="","",MID(入力シート!$L235,入力シート!EA$181,1))</f>
        <v/>
      </c>
      <c r="BF66" s="1415"/>
      <c r="BG66" s="1409" t="str">
        <f>+IF(入力シート!$BJ235="","",MID(入力シート!$BJ235,入力シート!BI$181,1))</f>
        <v>　</v>
      </c>
      <c r="BH66" s="1410"/>
      <c r="BI66" s="1405" t="str">
        <f>+IF(入力シート!$BJ235="","",MID(入力シート!$BJ235,入力シート!BK$181,1))</f>
        <v/>
      </c>
      <c r="BJ66" s="1406"/>
      <c r="BK66" s="1411" t="str">
        <f>+IF(入力シート!$BJ235="","",MID(入力シート!$BJ235,入力シート!BM$181,1))</f>
        <v/>
      </c>
      <c r="BL66" s="1412"/>
      <c r="BM66" s="1405" t="str">
        <f>+IF(入力シート!$BJ235="","",MID(入力シート!$BJ235,入力シート!BO$181,1))</f>
        <v/>
      </c>
      <c r="BN66" s="1406"/>
      <c r="BO66" s="1405" t="str">
        <f>+IF(入力シート!$BJ235="","",MID(入力シート!$BJ235,入力シート!BQ$181,1))</f>
        <v/>
      </c>
      <c r="BP66" s="1406"/>
      <c r="BQ66" s="1411" t="str">
        <f>+IF(入力シート!$BJ235="","",MID(入力シート!$BJ235,入力シート!BS$181,1))</f>
        <v/>
      </c>
      <c r="BR66" s="1412"/>
      <c r="BS66" s="1405" t="str">
        <f>+IF(入力シート!$BJ235="","",MID(入力シート!$BJ235,入力シート!BU$181,1))</f>
        <v/>
      </c>
      <c r="BT66" s="1406"/>
      <c r="BU66" s="1405" t="str">
        <f>+IF(入力シート!$BJ235="","",MID(入力シート!$BJ235,入力シート!BW$181,1))</f>
        <v/>
      </c>
      <c r="BV66" s="1406"/>
      <c r="BW66" s="1405" t="str">
        <f>+IF(入力シート!$BJ235="","",MID(入力シート!$BJ235,入力シート!BY$181,1))</f>
        <v/>
      </c>
      <c r="BX66" s="1406"/>
      <c r="BY66" s="1405" t="str">
        <f>+IF(入力シート!$BJ235="","",MID(入力シート!$BJ235,入力シート!CA$181,1))</f>
        <v/>
      </c>
      <c r="BZ66" s="1406"/>
      <c r="CA66" s="1405" t="str">
        <f>+IF(入力シート!$BJ235="","",MID(入力シート!$BJ235,入力シート!CC$181,1))</f>
        <v/>
      </c>
      <c r="CB66" s="1406"/>
      <c r="CC66" s="1407" t="str">
        <f>+IF(入力シート!$BJ235="","",MID(入力シート!$BJ235,入力シート!CE$181,1))</f>
        <v/>
      </c>
      <c r="CD66" s="1408"/>
      <c r="CE66" s="1445" t="str">
        <f>+IF(入力シート!$AD235="","",MID(入力シート!$AD235,入力シート!BI$181,1))</f>
        <v/>
      </c>
      <c r="CF66" s="1446"/>
      <c r="CG66" s="1403" t="str">
        <f>+IF(入力シート!$AD235="","",MID(入力シート!$AD235,入力シート!BK$181,1))</f>
        <v/>
      </c>
      <c r="CH66" s="1404"/>
      <c r="CI66" s="1403" t="str">
        <f>+IF(入力シート!$AD235="","",MID(入力シート!$AD235,入力シート!BM$181,1))</f>
        <v/>
      </c>
      <c r="CJ66" s="1404"/>
      <c r="CK66" s="1403" t="str">
        <f>+IF(入力シート!$AD235="","",MID(入力シート!$AD235,入力シート!BO$181,1))</f>
        <v/>
      </c>
      <c r="CL66" s="1404"/>
      <c r="CM66" s="1403" t="str">
        <f>+IF(入力シート!$AD235="","",MID(入力シート!$AD235,入力シート!BQ$181,1))</f>
        <v/>
      </c>
      <c r="CN66" s="1404"/>
      <c r="CO66" s="1403" t="str">
        <f>+IF(入力シート!$AD235="","",MID(入力シート!$AD235,入力シート!BS$181,1))</f>
        <v/>
      </c>
      <c r="CP66" s="1404"/>
      <c r="CQ66" s="1403" t="str">
        <f>+IF(入力シート!$AD235="","",MID(入力シート!$AD235,入力シート!BU$181,1))</f>
        <v/>
      </c>
      <c r="CR66" s="1444"/>
    </row>
    <row r="67" spans="1:141" s="411" customFormat="1" ht="23.25" customHeight="1">
      <c r="B67" s="1424">
        <v>8</v>
      </c>
      <c r="C67" s="1426" t="str">
        <f>+IF(入力シート!$F237="","",入力シート!F237)</f>
        <v/>
      </c>
      <c r="D67" s="1427"/>
      <c r="E67" s="1430" t="s">
        <v>34</v>
      </c>
      <c r="F67" s="1432" t="str">
        <f>+IF(入力シート!$H237="","",MID(TEXT(入力シート!$H237,"0#"),入力シート!$BJ$9,1))</f>
        <v/>
      </c>
      <c r="G67" s="1427"/>
      <c r="H67" s="1432" t="str">
        <f>+IF(入力シート!$H237="","",MID(TEXT(入力シート!$H237,"0#"),入力シート!$BL$9,1))</f>
        <v/>
      </c>
      <c r="I67" s="1427"/>
      <c r="J67" s="1430" t="s">
        <v>34</v>
      </c>
      <c r="K67" s="1434" t="str">
        <f>+IF(入力シート!$J237="","",MID(TEXT(入力シート!$J237,"00000#"),入力シート!$BJ$9,1))</f>
        <v/>
      </c>
      <c r="L67" s="1435"/>
      <c r="M67" s="1434" t="str">
        <f>+IF(入力シート!$J237="","",MID(TEXT(入力シート!$J237,"00000#"),入力シート!$BL$9,1))</f>
        <v/>
      </c>
      <c r="N67" s="1435"/>
      <c r="O67" s="1434" t="str">
        <f>+IF(入力シート!$J237="","",MID(TEXT(入力シート!$J237,"00000#"),入力シート!$BN$9,1))</f>
        <v/>
      </c>
      <c r="P67" s="1435"/>
      <c r="Q67" s="1434" t="str">
        <f>+IF(入力シート!$J237="","",MID(TEXT(入力シート!$J237,"00000#"),入力シート!$BP$9,1))</f>
        <v/>
      </c>
      <c r="R67" s="1435"/>
      <c r="S67" s="1434" t="str">
        <f>+IF(入力シート!$J237="","",MID(TEXT(入力シート!$J237,"00000#"),入力シート!$BR$9,1))</f>
        <v/>
      </c>
      <c r="T67" s="1435"/>
      <c r="U67" s="1434" t="str">
        <f>+IF(入力シート!$J237="","",MID(TEXT(入力シート!$J237,"00000#"),入力シート!$BT$9,1))</f>
        <v/>
      </c>
      <c r="V67" s="1435"/>
      <c r="W67" s="1447" t="str">
        <f>+IF(入力シート!$L237="","",MID(入力シート!$L237,入力シート!BI$181,1))</f>
        <v/>
      </c>
      <c r="X67" s="1416"/>
      <c r="Y67" s="1416" t="str">
        <f>+IF(入力シート!$L237="","",MID(入力シート!$L237,入力シート!BK$181,1))</f>
        <v/>
      </c>
      <c r="Z67" s="1416"/>
      <c r="AA67" s="1416" t="str">
        <f>+IF(入力シート!$L237="","",MID(入力シート!$L237,入力シート!BM$181,1))</f>
        <v/>
      </c>
      <c r="AB67" s="1416"/>
      <c r="AC67" s="1416" t="str">
        <f>+IF(入力シート!$L237="","",MID(入力シート!$L237,入力シート!BO$181,1))</f>
        <v/>
      </c>
      <c r="AD67" s="1416"/>
      <c r="AE67" s="1416" t="str">
        <f>+IF(入力シート!$L237="","",MID(入力シート!$L237,入力シート!BQ$181,1))</f>
        <v/>
      </c>
      <c r="AF67" s="1416"/>
      <c r="AG67" s="1416" t="str">
        <f>+IF(入力シート!$L237="","",MID(入力シート!$L237,入力シート!BS$181,1))</f>
        <v/>
      </c>
      <c r="AH67" s="1416"/>
      <c r="AI67" s="1416" t="str">
        <f>+IF(入力シート!$L237="","",MID(入力シート!$L237,入力シート!BU$181,1))</f>
        <v/>
      </c>
      <c r="AJ67" s="1416"/>
      <c r="AK67" s="1416" t="str">
        <f>+IF(入力シート!$L237="","",MID(入力シート!$L237,入力シート!BW$181,1))</f>
        <v/>
      </c>
      <c r="AL67" s="1416"/>
      <c r="AM67" s="1416" t="str">
        <f>+IF(入力シート!$L237="","",MID(入力シート!$L237,入力シート!BY$181,1))</f>
        <v/>
      </c>
      <c r="AN67" s="1416"/>
      <c r="AO67" s="1416" t="str">
        <f>+IF(入力シート!$L237="","",MID(入力シート!$L237,入力シート!CA$181,1))</f>
        <v/>
      </c>
      <c r="AP67" s="1416"/>
      <c r="AQ67" s="1416" t="str">
        <f>+IF(入力シート!$L237="","",MID(入力シート!$L237,入力シート!CC$181,1))</f>
        <v/>
      </c>
      <c r="AR67" s="1416"/>
      <c r="AS67" s="1416" t="str">
        <f>+IF(入力シート!$L237="","",MID(入力シート!$L237,入力シート!CE$181,1))</f>
        <v/>
      </c>
      <c r="AT67" s="1416"/>
      <c r="AU67" s="1416" t="str">
        <f>+IF(入力シート!$L237="","",MID(入力シート!$L237,入力シート!CG$181,1))</f>
        <v/>
      </c>
      <c r="AV67" s="1416"/>
      <c r="AW67" s="1416" t="str">
        <f>+IF(入力シート!$L237="","",MID(入力シート!$L237,入力シート!CI$181,1))</f>
        <v/>
      </c>
      <c r="AX67" s="1416"/>
      <c r="AY67" s="1416" t="str">
        <f>+IF(入力シート!$L237="","",MID(入力シート!$L237,入力シート!CK$181,1))</f>
        <v/>
      </c>
      <c r="AZ67" s="1416"/>
      <c r="BA67" s="1416" t="str">
        <f>+IF(入力シート!$L237="","",MID(入力シート!$L237,入力シート!CM$181,1))</f>
        <v/>
      </c>
      <c r="BB67" s="1416"/>
      <c r="BC67" s="1416" t="str">
        <f>+IF(入力シート!$L237="","",MID(入力シート!$L237,入力シート!CO$181,1))</f>
        <v/>
      </c>
      <c r="BD67" s="1416"/>
      <c r="BE67" s="1416" t="str">
        <f>+IF(入力シート!$L237="","",MID(入力シート!$L237,入力シート!CQ$181,1))</f>
        <v/>
      </c>
      <c r="BF67" s="1417"/>
      <c r="BG67" s="655" t="str">
        <f>+IF(入力シート!$AH237="","",MID(TEXT(入力シート!$AH237,"00#"),入力シート!BI$183,1))</f>
        <v/>
      </c>
      <c r="BH67" s="656" t="str">
        <f>+IF(入力シート!$AH237="","",MID(TEXT(入力シート!$AH237,"00#"),入力シート!BJ$183,1))</f>
        <v/>
      </c>
      <c r="BI67" s="552" t="str">
        <f>+IF(入力シート!$AH237="","",MID(TEXT(入力シート!$AH237,"00#"),入力シート!BK$183,1))</f>
        <v/>
      </c>
      <c r="BJ67" s="553" t="s">
        <v>34</v>
      </c>
      <c r="BK67" s="552" t="str">
        <f>+IF(入力シート!$AK237="","",MID(TEXT(入力シート!$AK237,"000#"),入力シート!BI$183,1))</f>
        <v/>
      </c>
      <c r="BL67" s="552" t="str">
        <f>+IF(入力シート!$AK237="","",MID(TEXT(入力シート!$AK237,"000#"),入力シート!BJ$183,1))</f>
        <v/>
      </c>
      <c r="BM67" s="552" t="str">
        <f>+IF(入力シート!$AK237="","",MID(TEXT(入力シート!$AK237,"000#"),入力シート!BK$183,1))</f>
        <v/>
      </c>
      <c r="BN67" s="552" t="str">
        <f>+IF(入力シート!$AK237="","",MID(TEXT(入力シート!$AK237,"000#"),入力シート!BL$183,1))</f>
        <v/>
      </c>
      <c r="BO67" s="1418" t="str">
        <f>+IF(入力シート!$AM237="","",MID(入力シート!$AM237,入力シート!BI$181,1))</f>
        <v/>
      </c>
      <c r="BP67" s="1419"/>
      <c r="BQ67" s="1420" t="str">
        <f>+IF(入力シート!$AM237="","",MID(入力シート!$AM237,入力シート!BK$181,1))</f>
        <v/>
      </c>
      <c r="BR67" s="1421"/>
      <c r="BS67" s="1420" t="str">
        <f>+IF(入力シート!$AM237="","",MID(入力シート!$AM237,入力シート!BM$181,1))</f>
        <v/>
      </c>
      <c r="BT67" s="1421"/>
      <c r="BU67" s="1441" t="str">
        <f>+IF(入力シート!$AM237="","",MID(入力シート!$AM237,入力シート!BO$181,1))</f>
        <v/>
      </c>
      <c r="BV67" s="1442"/>
      <c r="BW67" s="1420" t="str">
        <f>+IF(入力シート!$AM237="","",MID(入力シート!$AM237,入力シート!BQ$181,1))</f>
        <v/>
      </c>
      <c r="BX67" s="1421"/>
      <c r="BY67" s="1420" t="str">
        <f>+IF(入力シート!$AM237="","",MID(入力シート!$AM237,入力シート!BS$181,1))</f>
        <v/>
      </c>
      <c r="BZ67" s="1421"/>
      <c r="CA67" s="1441" t="str">
        <f>+IF(入力シート!$AM237="","",MID(入力シート!$AM237,入力シート!BU$181,1))</f>
        <v/>
      </c>
      <c r="CB67" s="1442"/>
      <c r="CC67" s="1420" t="str">
        <f>+IF(入力シート!$AM237="","",MID(入力シート!$AM237,入力シート!BW$181,1))</f>
        <v/>
      </c>
      <c r="CD67" s="1443"/>
      <c r="CE67" s="1422" t="str">
        <f>+IF(入力シート!$Z237="","",MID(入力シート!$Z237,入力シート!BI$181,1))</f>
        <v/>
      </c>
      <c r="CF67" s="1423"/>
      <c r="CG67" s="1438" t="str">
        <f>+IF(入力シート!$Z237="","",MID(入力シート!$Z237,入力シート!BK$181,1))</f>
        <v/>
      </c>
      <c r="CH67" s="1439"/>
      <c r="CI67" s="1438" t="str">
        <f>+IF(入力シート!$Z237="","",MID(入力シート!$Z237,入力シート!BM$181,1))</f>
        <v/>
      </c>
      <c r="CJ67" s="1439"/>
      <c r="CK67" s="1438" t="str">
        <f>+IF(入力シート!$Z237="","",MID(入力シート!$Z237,入力シート!BO$181,1))</f>
        <v/>
      </c>
      <c r="CL67" s="1439"/>
      <c r="CM67" s="1438" t="str">
        <f>+IF(入力シート!$Z237="","",MID(入力シート!$Z237,入力シート!BQ$181,1))</f>
        <v/>
      </c>
      <c r="CN67" s="1439"/>
      <c r="CO67" s="1438" t="str">
        <f>+IF(入力シート!$Z237="","",MID(入力シート!$Z237,入力シート!BS$181,1))</f>
        <v/>
      </c>
      <c r="CP67" s="1439"/>
      <c r="CQ67" s="1438" t="str">
        <f>+IF(入力シート!$Z237="","",MID(入力シート!$Z237,入力シート!BU$181,1))</f>
        <v/>
      </c>
      <c r="CR67" s="1440"/>
      <c r="CX67" s="566"/>
      <c r="CY67" s="566"/>
      <c r="CZ67" s="566"/>
      <c r="DA67" s="566"/>
    </row>
    <row r="68" spans="1:141" ht="24" customHeight="1" thickBot="1">
      <c r="B68" s="1425"/>
      <c r="C68" s="1428"/>
      <c r="D68" s="1429"/>
      <c r="E68" s="1431"/>
      <c r="F68" s="1433"/>
      <c r="G68" s="1429"/>
      <c r="H68" s="1433"/>
      <c r="I68" s="1429"/>
      <c r="J68" s="1431"/>
      <c r="K68" s="1436"/>
      <c r="L68" s="1437"/>
      <c r="M68" s="1436"/>
      <c r="N68" s="1437"/>
      <c r="O68" s="1436"/>
      <c r="P68" s="1437"/>
      <c r="Q68" s="1436"/>
      <c r="R68" s="1437"/>
      <c r="S68" s="1436"/>
      <c r="T68" s="1437"/>
      <c r="U68" s="1436"/>
      <c r="V68" s="1437"/>
      <c r="W68" s="1448" t="str">
        <f>+IF(入力シート!$L237="","",MID(入力シート!$L237,入力シート!CS$181,1))</f>
        <v/>
      </c>
      <c r="X68" s="1414"/>
      <c r="Y68" s="1414" t="str">
        <f>+IF(入力シート!$L237="","",MID(入力シート!$L237,入力シート!CU$181,1))</f>
        <v/>
      </c>
      <c r="Z68" s="1414"/>
      <c r="AA68" s="1414" t="str">
        <f>+IF(入力シート!$L237="","",MID(入力シート!$L237,入力シート!CW$181,1))</f>
        <v/>
      </c>
      <c r="AB68" s="1414"/>
      <c r="AC68" s="1414" t="str">
        <f>+IF(入力シート!$L237="","",MID(入力シート!$L237,入力シート!CY$181,1))</f>
        <v/>
      </c>
      <c r="AD68" s="1414"/>
      <c r="AE68" s="1414" t="str">
        <f>+IF(入力シート!$L237="","",MID(入力シート!$L237,入力シート!DA$181,1))</f>
        <v/>
      </c>
      <c r="AF68" s="1414"/>
      <c r="AG68" s="1414" t="str">
        <f>+IF(入力シート!$L237="","",MID(入力シート!$L237,入力シート!DC$181,1))</f>
        <v/>
      </c>
      <c r="AH68" s="1414"/>
      <c r="AI68" s="1414" t="str">
        <f>+IF(入力シート!$L237="","",MID(入力シート!$L237,入力シート!DE$181,1))</f>
        <v/>
      </c>
      <c r="AJ68" s="1414"/>
      <c r="AK68" s="1414" t="str">
        <f>+IF(入力シート!$L237="","",MID(入力シート!$L237,入力シート!DG$181,1))</f>
        <v/>
      </c>
      <c r="AL68" s="1414"/>
      <c r="AM68" s="1414" t="str">
        <f>+IF(入力シート!$L237="","",MID(入力シート!$L237,入力シート!DI$181,1))</f>
        <v/>
      </c>
      <c r="AN68" s="1414"/>
      <c r="AO68" s="1414" t="str">
        <f>+IF(入力シート!$L237="","",MID(入力シート!$L237,入力シート!DK$181,1))</f>
        <v/>
      </c>
      <c r="AP68" s="1414"/>
      <c r="AQ68" s="1414" t="str">
        <f>+IF(入力シート!$L237="","",MID(入力シート!$L237,入力シート!DM$181,1))</f>
        <v/>
      </c>
      <c r="AR68" s="1414"/>
      <c r="AS68" s="1414" t="str">
        <f>+IF(入力シート!$L237="","",MID(入力シート!$L237,入力シート!DO$181,1))</f>
        <v/>
      </c>
      <c r="AT68" s="1414"/>
      <c r="AU68" s="1414" t="str">
        <f>+IF(入力シート!$L237="","",MID(入力シート!$L237,入力シート!DQ$181,1))</f>
        <v/>
      </c>
      <c r="AV68" s="1414"/>
      <c r="AW68" s="1414" t="str">
        <f>+IF(入力シート!$L237="","",MID(入力シート!$L237,入力シート!DS$181,1))</f>
        <v/>
      </c>
      <c r="AX68" s="1414"/>
      <c r="AY68" s="1414" t="str">
        <f>+IF(入力シート!$L237="","",MID(入力シート!$L237,入力シート!DU$181,1))</f>
        <v/>
      </c>
      <c r="AZ68" s="1414"/>
      <c r="BA68" s="1414" t="str">
        <f>+IF(入力シート!$L237="","",MID(入力シート!$L237,入力シート!DW$181,1))</f>
        <v/>
      </c>
      <c r="BB68" s="1414"/>
      <c r="BC68" s="1414" t="str">
        <f>+IF(入力シート!$L237="","",MID(入力シート!$L237,入力シート!DY$181,1))</f>
        <v/>
      </c>
      <c r="BD68" s="1414"/>
      <c r="BE68" s="1414" t="str">
        <f>+IF(入力シート!$L237="","",MID(入力シート!$L237,入力シート!EA$181,1))</f>
        <v/>
      </c>
      <c r="BF68" s="1415"/>
      <c r="BG68" s="1409" t="str">
        <f>+IF(入力シート!$BJ237="","",MID(入力シート!$BJ237,入力シート!BI$181,1))</f>
        <v>　</v>
      </c>
      <c r="BH68" s="1410"/>
      <c r="BI68" s="1405" t="str">
        <f>+IF(入力シート!$BJ237="","",MID(入力シート!$BJ237,入力シート!BK$181,1))</f>
        <v/>
      </c>
      <c r="BJ68" s="1406"/>
      <c r="BK68" s="1411" t="str">
        <f>+IF(入力シート!$BJ237="","",MID(入力シート!$BJ237,入力シート!BM$181,1))</f>
        <v/>
      </c>
      <c r="BL68" s="1412"/>
      <c r="BM68" s="1405" t="str">
        <f>+IF(入力シート!$BJ237="","",MID(入力シート!$BJ237,入力シート!BO$181,1))</f>
        <v/>
      </c>
      <c r="BN68" s="1406"/>
      <c r="BO68" s="1405" t="str">
        <f>+IF(入力シート!$BJ237="","",MID(入力シート!$BJ237,入力シート!BQ$181,1))</f>
        <v/>
      </c>
      <c r="BP68" s="1406"/>
      <c r="BQ68" s="1411" t="str">
        <f>+IF(入力シート!$BJ237="","",MID(入力シート!$BJ237,入力シート!BS$181,1))</f>
        <v/>
      </c>
      <c r="BR68" s="1412"/>
      <c r="BS68" s="1405" t="str">
        <f>+IF(入力シート!$BJ237="","",MID(入力シート!$BJ237,入力シート!BU$181,1))</f>
        <v/>
      </c>
      <c r="BT68" s="1406"/>
      <c r="BU68" s="1405" t="str">
        <f>+IF(入力シート!$BJ237="","",MID(入力シート!$BJ237,入力シート!BW$181,1))</f>
        <v/>
      </c>
      <c r="BV68" s="1406"/>
      <c r="BW68" s="1405" t="str">
        <f>+IF(入力シート!$BJ237="","",MID(入力シート!$BJ237,入力シート!BY$181,1))</f>
        <v/>
      </c>
      <c r="BX68" s="1406"/>
      <c r="BY68" s="1405" t="str">
        <f>+IF(入力シート!$BJ237="","",MID(入力シート!$BJ237,入力シート!CA$181,1))</f>
        <v/>
      </c>
      <c r="BZ68" s="1406"/>
      <c r="CA68" s="1405" t="str">
        <f>+IF(入力シート!$BJ237="","",MID(入力シート!$BJ237,入力シート!CC$181,1))</f>
        <v/>
      </c>
      <c r="CB68" s="1406"/>
      <c r="CC68" s="1407" t="str">
        <f>+IF(入力シート!$BJ237="","",MID(入力シート!$BJ237,入力シート!CE$181,1))</f>
        <v/>
      </c>
      <c r="CD68" s="1408"/>
      <c r="CE68" s="1445" t="str">
        <f>+IF(入力シート!$AD237="","",MID(入力シート!$AD237,入力シート!BI$181,1))</f>
        <v/>
      </c>
      <c r="CF68" s="1446"/>
      <c r="CG68" s="1403" t="str">
        <f>+IF(入力シート!$AD237="","",MID(入力シート!$AD237,入力シート!BK$181,1))</f>
        <v/>
      </c>
      <c r="CH68" s="1404"/>
      <c r="CI68" s="1403" t="str">
        <f>+IF(入力シート!$AD237="","",MID(入力シート!$AD237,入力シート!BM$181,1))</f>
        <v/>
      </c>
      <c r="CJ68" s="1404"/>
      <c r="CK68" s="1403" t="str">
        <f>+IF(入力シート!$AD237="","",MID(入力シート!$AD237,入力シート!BO$181,1))</f>
        <v/>
      </c>
      <c r="CL68" s="1404"/>
      <c r="CM68" s="1403" t="str">
        <f>+IF(入力シート!$AD237="","",MID(入力シート!$AD237,入力シート!BQ$181,1))</f>
        <v/>
      </c>
      <c r="CN68" s="1404"/>
      <c r="CO68" s="1403" t="str">
        <f>+IF(入力シート!$AD237="","",MID(入力シート!$AD237,入力シート!BS$181,1))</f>
        <v/>
      </c>
      <c r="CP68" s="1404"/>
      <c r="CQ68" s="1403" t="str">
        <f>+IF(入力シート!$AD237="","",MID(入力シート!$AD237,入力シート!BU$181,1))</f>
        <v/>
      </c>
      <c r="CR68" s="1444"/>
    </row>
    <row r="69" spans="1:141" s="411" customFormat="1" ht="23.25" customHeight="1">
      <c r="B69" s="1424">
        <v>9</v>
      </c>
      <c r="C69" s="1426" t="str">
        <f>+IF(入力シート!$F239="","",入力シート!F239)</f>
        <v/>
      </c>
      <c r="D69" s="1427"/>
      <c r="E69" s="1430" t="s">
        <v>34</v>
      </c>
      <c r="F69" s="1432" t="str">
        <f>+IF(入力シート!$H239="","",MID(TEXT(入力シート!$H239,"0#"),入力シート!$BJ$9,1))</f>
        <v/>
      </c>
      <c r="G69" s="1427"/>
      <c r="H69" s="1432" t="str">
        <f>+IF(入力シート!$H239="","",MID(TEXT(入力シート!$H239,"0#"),入力シート!$BL$9,1))</f>
        <v/>
      </c>
      <c r="I69" s="1427"/>
      <c r="J69" s="1430" t="s">
        <v>34</v>
      </c>
      <c r="K69" s="1434" t="str">
        <f>+IF(入力シート!$J239="","",MID(TEXT(入力シート!$J239,"00000#"),入力シート!$BJ$9,1))</f>
        <v/>
      </c>
      <c r="L69" s="1435"/>
      <c r="M69" s="1434" t="str">
        <f>+IF(入力シート!$J239="","",MID(TEXT(入力シート!$J239,"00000#"),入力シート!$BL$9,1))</f>
        <v/>
      </c>
      <c r="N69" s="1435"/>
      <c r="O69" s="1434" t="str">
        <f>+IF(入力シート!$J239="","",MID(TEXT(入力シート!$J239,"00000#"),入力シート!$BN$9,1))</f>
        <v/>
      </c>
      <c r="P69" s="1435"/>
      <c r="Q69" s="1434" t="str">
        <f>+IF(入力シート!$J239="","",MID(TEXT(入力シート!$J239,"00000#"),入力シート!$BP$9,1))</f>
        <v/>
      </c>
      <c r="R69" s="1435"/>
      <c r="S69" s="1434" t="str">
        <f>+IF(入力シート!$J239="","",MID(TEXT(入力シート!$J239,"00000#"),入力シート!$BR$9,1))</f>
        <v/>
      </c>
      <c r="T69" s="1435"/>
      <c r="U69" s="1434" t="str">
        <f>+IF(入力シート!$J239="","",MID(TEXT(入力シート!$J239,"00000#"),入力シート!$BT$9,1))</f>
        <v/>
      </c>
      <c r="V69" s="1435"/>
      <c r="W69" s="1447" t="str">
        <f>+IF(入力シート!$L239="","",MID(入力シート!$L239,入力シート!BI$181,1))</f>
        <v/>
      </c>
      <c r="X69" s="1416"/>
      <c r="Y69" s="1416" t="str">
        <f>+IF(入力シート!$L239="","",MID(入力シート!$L239,入力シート!BK$181,1))</f>
        <v/>
      </c>
      <c r="Z69" s="1416"/>
      <c r="AA69" s="1416" t="str">
        <f>+IF(入力シート!$L239="","",MID(入力シート!$L239,入力シート!BM$181,1))</f>
        <v/>
      </c>
      <c r="AB69" s="1416"/>
      <c r="AC69" s="1416" t="str">
        <f>+IF(入力シート!$L239="","",MID(入力シート!$L239,入力シート!BO$181,1))</f>
        <v/>
      </c>
      <c r="AD69" s="1416"/>
      <c r="AE69" s="1416" t="str">
        <f>+IF(入力シート!$L239="","",MID(入力シート!$L239,入力シート!BQ$181,1))</f>
        <v/>
      </c>
      <c r="AF69" s="1416"/>
      <c r="AG69" s="1416" t="str">
        <f>+IF(入力シート!$L239="","",MID(入力シート!$L239,入力シート!BS$181,1))</f>
        <v/>
      </c>
      <c r="AH69" s="1416"/>
      <c r="AI69" s="1416" t="str">
        <f>+IF(入力シート!$L239="","",MID(入力シート!$L239,入力シート!BU$181,1))</f>
        <v/>
      </c>
      <c r="AJ69" s="1416"/>
      <c r="AK69" s="1416" t="str">
        <f>+IF(入力シート!$L239="","",MID(入力シート!$L239,入力シート!BW$181,1))</f>
        <v/>
      </c>
      <c r="AL69" s="1416"/>
      <c r="AM69" s="1416" t="str">
        <f>+IF(入力シート!$L239="","",MID(入力シート!$L239,入力シート!BY$181,1))</f>
        <v/>
      </c>
      <c r="AN69" s="1416"/>
      <c r="AO69" s="1416" t="str">
        <f>+IF(入力シート!$L239="","",MID(入力シート!$L239,入力シート!CA$181,1))</f>
        <v/>
      </c>
      <c r="AP69" s="1416"/>
      <c r="AQ69" s="1416" t="str">
        <f>+IF(入力シート!$L239="","",MID(入力シート!$L239,入力シート!CC$181,1))</f>
        <v/>
      </c>
      <c r="AR69" s="1416"/>
      <c r="AS69" s="1416" t="str">
        <f>+IF(入力シート!$L239="","",MID(入力シート!$L239,入力シート!CE$181,1))</f>
        <v/>
      </c>
      <c r="AT69" s="1416"/>
      <c r="AU69" s="1416" t="str">
        <f>+IF(入力シート!$L239="","",MID(入力シート!$L239,入力シート!CG$181,1))</f>
        <v/>
      </c>
      <c r="AV69" s="1416"/>
      <c r="AW69" s="1416" t="str">
        <f>+IF(入力シート!$L239="","",MID(入力シート!$L239,入力シート!CI$181,1))</f>
        <v/>
      </c>
      <c r="AX69" s="1416"/>
      <c r="AY69" s="1416" t="str">
        <f>+IF(入力シート!$L239="","",MID(入力シート!$L239,入力シート!CK$181,1))</f>
        <v/>
      </c>
      <c r="AZ69" s="1416"/>
      <c r="BA69" s="1416" t="str">
        <f>+IF(入力シート!$L239="","",MID(入力シート!$L239,入力シート!CM$181,1))</f>
        <v/>
      </c>
      <c r="BB69" s="1416"/>
      <c r="BC69" s="1416" t="str">
        <f>+IF(入力シート!$L239="","",MID(入力シート!$L239,入力シート!CO$181,1))</f>
        <v/>
      </c>
      <c r="BD69" s="1416"/>
      <c r="BE69" s="1416" t="str">
        <f>+IF(入力シート!$L239="","",MID(入力シート!$L239,入力シート!CQ$181,1))</f>
        <v/>
      </c>
      <c r="BF69" s="1417"/>
      <c r="BG69" s="655" t="str">
        <f>+IF(入力シート!$AH239="","",MID(TEXT(入力シート!$AH239,"00#"),入力シート!BI$183,1))</f>
        <v/>
      </c>
      <c r="BH69" s="656" t="str">
        <f>+IF(入力シート!$AH239="","",MID(TEXT(入力シート!$AH239,"00#"),入力シート!BJ$183,1))</f>
        <v/>
      </c>
      <c r="BI69" s="552" t="str">
        <f>+IF(入力シート!$AH239="","",MID(TEXT(入力シート!$AH239,"00#"),入力シート!BK$183,1))</f>
        <v/>
      </c>
      <c r="BJ69" s="553" t="s">
        <v>34</v>
      </c>
      <c r="BK69" s="552" t="str">
        <f>+IF(入力シート!$AK239="","",MID(TEXT(入力シート!$AK239,"000#"),入力シート!BI$183,1))</f>
        <v/>
      </c>
      <c r="BL69" s="552" t="str">
        <f>+IF(入力シート!$AK239="","",MID(TEXT(入力シート!$AK239,"000#"),入力シート!BJ$183,1))</f>
        <v/>
      </c>
      <c r="BM69" s="552" t="str">
        <f>+IF(入力シート!$AK239="","",MID(TEXT(入力シート!$AK239,"000#"),入力シート!BK$183,1))</f>
        <v/>
      </c>
      <c r="BN69" s="552" t="str">
        <f>+IF(入力シート!$AK239="","",MID(TEXT(入力シート!$AK239,"000#"),入力シート!BL$183,1))</f>
        <v/>
      </c>
      <c r="BO69" s="1418" t="str">
        <f>+IF(入力シート!$AM239="","",MID(入力シート!$AM239,入力シート!BI$181,1))</f>
        <v/>
      </c>
      <c r="BP69" s="1419"/>
      <c r="BQ69" s="1420" t="str">
        <f>+IF(入力シート!$AM239="","",MID(入力シート!$AM239,入力シート!BK$181,1))</f>
        <v/>
      </c>
      <c r="BR69" s="1421"/>
      <c r="BS69" s="1420" t="str">
        <f>+IF(入力シート!$AM239="","",MID(入力シート!$AM239,入力シート!BM$181,1))</f>
        <v/>
      </c>
      <c r="BT69" s="1421"/>
      <c r="BU69" s="1441" t="str">
        <f>+IF(入力シート!$AM239="","",MID(入力シート!$AM239,入力シート!BO$181,1))</f>
        <v/>
      </c>
      <c r="BV69" s="1442"/>
      <c r="BW69" s="1420" t="str">
        <f>+IF(入力シート!$AM239="","",MID(入力シート!$AM239,入力シート!BQ$181,1))</f>
        <v/>
      </c>
      <c r="BX69" s="1421"/>
      <c r="BY69" s="1420" t="str">
        <f>+IF(入力シート!$AM239="","",MID(入力シート!$AM239,入力シート!BS$181,1))</f>
        <v/>
      </c>
      <c r="BZ69" s="1421"/>
      <c r="CA69" s="1441" t="str">
        <f>+IF(入力シート!$AM239="","",MID(入力シート!$AM239,入力シート!BU$181,1))</f>
        <v/>
      </c>
      <c r="CB69" s="1442"/>
      <c r="CC69" s="1420" t="str">
        <f>+IF(入力シート!$AM239="","",MID(入力シート!$AM239,入力シート!BW$181,1))</f>
        <v/>
      </c>
      <c r="CD69" s="1443"/>
      <c r="CE69" s="1422" t="str">
        <f>+IF(入力シート!$Z239="","",MID(入力シート!$Z239,入力シート!BI$181,1))</f>
        <v/>
      </c>
      <c r="CF69" s="1423"/>
      <c r="CG69" s="1438" t="str">
        <f>+IF(入力シート!$Z239="","",MID(入力シート!$Z239,入力シート!BK$181,1))</f>
        <v/>
      </c>
      <c r="CH69" s="1439"/>
      <c r="CI69" s="1438" t="str">
        <f>+IF(入力シート!$Z239="","",MID(入力シート!$Z239,入力シート!BM$181,1))</f>
        <v/>
      </c>
      <c r="CJ69" s="1439"/>
      <c r="CK69" s="1438" t="str">
        <f>+IF(入力シート!$Z239="","",MID(入力シート!$Z239,入力シート!BO$181,1))</f>
        <v/>
      </c>
      <c r="CL69" s="1439"/>
      <c r="CM69" s="1438" t="str">
        <f>+IF(入力シート!$Z239="","",MID(入力シート!$Z239,入力シート!BQ$181,1))</f>
        <v/>
      </c>
      <c r="CN69" s="1439"/>
      <c r="CO69" s="1438" t="str">
        <f>+IF(入力シート!$Z239="","",MID(入力シート!$Z239,入力シート!BS$181,1))</f>
        <v/>
      </c>
      <c r="CP69" s="1439"/>
      <c r="CQ69" s="1438" t="str">
        <f>+IF(入力シート!$Z239="","",MID(入力シート!$Z239,入力シート!BU$181,1))</f>
        <v/>
      </c>
      <c r="CR69" s="1440"/>
      <c r="CX69" s="566"/>
      <c r="CY69" s="566"/>
      <c r="CZ69" s="566"/>
      <c r="DA69" s="566"/>
    </row>
    <row r="70" spans="1:141" ht="24" customHeight="1" thickBot="1">
      <c r="B70" s="1425"/>
      <c r="C70" s="1428"/>
      <c r="D70" s="1429"/>
      <c r="E70" s="1431"/>
      <c r="F70" s="1433"/>
      <c r="G70" s="1429"/>
      <c r="H70" s="1433"/>
      <c r="I70" s="1429"/>
      <c r="J70" s="1431"/>
      <c r="K70" s="1436"/>
      <c r="L70" s="1437"/>
      <c r="M70" s="1436"/>
      <c r="N70" s="1437"/>
      <c r="O70" s="1436"/>
      <c r="P70" s="1437"/>
      <c r="Q70" s="1436"/>
      <c r="R70" s="1437"/>
      <c r="S70" s="1436"/>
      <c r="T70" s="1437"/>
      <c r="U70" s="1436"/>
      <c r="V70" s="1437"/>
      <c r="W70" s="1448" t="str">
        <f>+IF(入力シート!$L239="","",MID(入力シート!$L239,入力シート!CS$181,1))</f>
        <v/>
      </c>
      <c r="X70" s="1414"/>
      <c r="Y70" s="1414" t="str">
        <f>+IF(入力シート!$L239="","",MID(入力シート!$L239,入力シート!CU$181,1))</f>
        <v/>
      </c>
      <c r="Z70" s="1414"/>
      <c r="AA70" s="1414" t="str">
        <f>+IF(入力シート!$L239="","",MID(入力シート!$L239,入力シート!CW$181,1))</f>
        <v/>
      </c>
      <c r="AB70" s="1414"/>
      <c r="AC70" s="1414" t="str">
        <f>+IF(入力シート!$L239="","",MID(入力シート!$L239,入力シート!CY$181,1))</f>
        <v/>
      </c>
      <c r="AD70" s="1414"/>
      <c r="AE70" s="1414" t="str">
        <f>+IF(入力シート!$L239="","",MID(入力シート!$L239,入力シート!DA$181,1))</f>
        <v/>
      </c>
      <c r="AF70" s="1414"/>
      <c r="AG70" s="1414" t="str">
        <f>+IF(入力シート!$L239="","",MID(入力シート!$L239,入力シート!DC$181,1))</f>
        <v/>
      </c>
      <c r="AH70" s="1414"/>
      <c r="AI70" s="1414" t="str">
        <f>+IF(入力シート!$L239="","",MID(入力シート!$L239,入力シート!DE$181,1))</f>
        <v/>
      </c>
      <c r="AJ70" s="1414"/>
      <c r="AK70" s="1414" t="str">
        <f>+IF(入力シート!$L239="","",MID(入力シート!$L239,入力シート!DG$181,1))</f>
        <v/>
      </c>
      <c r="AL70" s="1414"/>
      <c r="AM70" s="1414" t="str">
        <f>+IF(入力シート!$L239="","",MID(入力シート!$L239,入力シート!DI$181,1))</f>
        <v/>
      </c>
      <c r="AN70" s="1414"/>
      <c r="AO70" s="1414" t="str">
        <f>+IF(入力シート!$L239="","",MID(入力シート!$L239,入力シート!DK$181,1))</f>
        <v/>
      </c>
      <c r="AP70" s="1414"/>
      <c r="AQ70" s="1414" t="str">
        <f>+IF(入力シート!$L239="","",MID(入力シート!$L239,入力シート!DM$181,1))</f>
        <v/>
      </c>
      <c r="AR70" s="1414"/>
      <c r="AS70" s="1414" t="str">
        <f>+IF(入力シート!$L239="","",MID(入力シート!$L239,入力シート!DO$181,1))</f>
        <v/>
      </c>
      <c r="AT70" s="1414"/>
      <c r="AU70" s="1414" t="str">
        <f>+IF(入力シート!$L239="","",MID(入力シート!$L239,入力シート!DQ$181,1))</f>
        <v/>
      </c>
      <c r="AV70" s="1414"/>
      <c r="AW70" s="1414" t="str">
        <f>+IF(入力シート!$L239="","",MID(入力シート!$L239,入力シート!DS$181,1))</f>
        <v/>
      </c>
      <c r="AX70" s="1414"/>
      <c r="AY70" s="1414" t="str">
        <f>+IF(入力シート!$L239="","",MID(入力シート!$L239,入力シート!DU$181,1))</f>
        <v/>
      </c>
      <c r="AZ70" s="1414"/>
      <c r="BA70" s="1414" t="str">
        <f>+IF(入力シート!$L239="","",MID(入力シート!$L239,入力シート!DW$181,1))</f>
        <v/>
      </c>
      <c r="BB70" s="1414"/>
      <c r="BC70" s="1414" t="str">
        <f>+IF(入力シート!$L239="","",MID(入力シート!$L239,入力シート!DY$181,1))</f>
        <v/>
      </c>
      <c r="BD70" s="1414"/>
      <c r="BE70" s="1414" t="str">
        <f>+IF(入力シート!$L239="","",MID(入力シート!$L239,入力シート!EA$181,1))</f>
        <v/>
      </c>
      <c r="BF70" s="1415"/>
      <c r="BG70" s="1409" t="str">
        <f>+IF(入力シート!$BJ239="","",MID(入力シート!$BJ239,入力シート!BI$181,1))</f>
        <v>　</v>
      </c>
      <c r="BH70" s="1410"/>
      <c r="BI70" s="1405" t="str">
        <f>+IF(入力シート!$BJ239="","",MID(入力シート!$BJ239,入力シート!BK$181,1))</f>
        <v/>
      </c>
      <c r="BJ70" s="1406"/>
      <c r="BK70" s="1411" t="str">
        <f>+IF(入力シート!$BJ239="","",MID(入力シート!$BJ239,入力シート!BM$181,1))</f>
        <v/>
      </c>
      <c r="BL70" s="1412"/>
      <c r="BM70" s="1405" t="str">
        <f>+IF(入力シート!$BJ239="","",MID(入力シート!$BJ239,入力シート!BO$181,1))</f>
        <v/>
      </c>
      <c r="BN70" s="1406"/>
      <c r="BO70" s="1405" t="str">
        <f>+IF(入力シート!$BJ239="","",MID(入力シート!$BJ239,入力シート!BQ$181,1))</f>
        <v/>
      </c>
      <c r="BP70" s="1406"/>
      <c r="BQ70" s="1411" t="str">
        <f>+IF(入力シート!$BJ239="","",MID(入力シート!$BJ239,入力シート!BS$181,1))</f>
        <v/>
      </c>
      <c r="BR70" s="1412"/>
      <c r="BS70" s="1405" t="str">
        <f>+IF(入力シート!$BJ239="","",MID(入力シート!$BJ239,入力シート!BU$181,1))</f>
        <v/>
      </c>
      <c r="BT70" s="1406"/>
      <c r="BU70" s="1405" t="str">
        <f>+IF(入力シート!$BJ239="","",MID(入力シート!$BJ239,入力シート!BW$181,1))</f>
        <v/>
      </c>
      <c r="BV70" s="1406"/>
      <c r="BW70" s="1405" t="str">
        <f>+IF(入力シート!$BJ239="","",MID(入力シート!$BJ239,入力シート!BY$181,1))</f>
        <v/>
      </c>
      <c r="BX70" s="1406"/>
      <c r="BY70" s="1405" t="str">
        <f>+IF(入力シート!$BJ239="","",MID(入力シート!$BJ239,入力シート!CA$181,1))</f>
        <v/>
      </c>
      <c r="BZ70" s="1406"/>
      <c r="CA70" s="1405" t="str">
        <f>+IF(入力シート!$BJ239="","",MID(入力シート!$BJ239,入力シート!CC$181,1))</f>
        <v/>
      </c>
      <c r="CB70" s="1406"/>
      <c r="CC70" s="1407" t="str">
        <f>+IF(入力シート!$BJ239="","",MID(入力シート!$BJ239,入力シート!CE$181,1))</f>
        <v/>
      </c>
      <c r="CD70" s="1408"/>
      <c r="CE70" s="1445" t="str">
        <f>+IF(入力シート!$AD239="","",MID(入力シート!$AD239,入力シート!BI$181,1))</f>
        <v/>
      </c>
      <c r="CF70" s="1446"/>
      <c r="CG70" s="1403" t="str">
        <f>+IF(入力シート!$AD239="","",MID(入力シート!$AD239,入力シート!BK$181,1))</f>
        <v/>
      </c>
      <c r="CH70" s="1404"/>
      <c r="CI70" s="1403" t="str">
        <f>+IF(入力シート!$AD239="","",MID(入力シート!$AD239,入力シート!BM$181,1))</f>
        <v/>
      </c>
      <c r="CJ70" s="1404"/>
      <c r="CK70" s="1403" t="str">
        <f>+IF(入力シート!$AD239="","",MID(入力シート!$AD239,入力シート!BO$181,1))</f>
        <v/>
      </c>
      <c r="CL70" s="1404"/>
      <c r="CM70" s="1403" t="str">
        <f>+IF(入力シート!$AD239="","",MID(入力シート!$AD239,入力シート!BQ$181,1))</f>
        <v/>
      </c>
      <c r="CN70" s="1404"/>
      <c r="CO70" s="1403" t="str">
        <f>+IF(入力シート!$AD239="","",MID(入力シート!$AD239,入力シート!BS$181,1))</f>
        <v/>
      </c>
      <c r="CP70" s="1404"/>
      <c r="CQ70" s="1403" t="str">
        <f>+IF(入力シート!$AD239="","",MID(入力シート!$AD239,入力シート!BU$181,1))</f>
        <v/>
      </c>
      <c r="CR70" s="1444"/>
    </row>
    <row r="71" spans="1:141" s="411" customFormat="1" ht="23.25" customHeight="1">
      <c r="B71" s="1424">
        <v>10</v>
      </c>
      <c r="C71" s="1426" t="str">
        <f>+IF(入力シート!$F241="","",入力シート!F241)</f>
        <v/>
      </c>
      <c r="D71" s="1427"/>
      <c r="E71" s="1430" t="s">
        <v>34</v>
      </c>
      <c r="F71" s="1432" t="str">
        <f>+IF(入力シート!$H241="","",MID(TEXT(入力シート!$H241,"0#"),入力シート!$BJ$9,1))</f>
        <v/>
      </c>
      <c r="G71" s="1427"/>
      <c r="H71" s="1432" t="str">
        <f>+IF(入力シート!$H241="","",MID(TEXT(入力シート!$H241,"0#"),入力シート!$BL$9,1))</f>
        <v/>
      </c>
      <c r="I71" s="1427"/>
      <c r="J71" s="1430" t="s">
        <v>34</v>
      </c>
      <c r="K71" s="1434" t="str">
        <f>+IF(入力シート!$J241="","",MID(TEXT(入力シート!$J241,"00000#"),入力シート!$BJ$9,1))</f>
        <v/>
      </c>
      <c r="L71" s="1435"/>
      <c r="M71" s="1434" t="str">
        <f>+IF(入力シート!$J241="","",MID(TEXT(入力シート!$J241,"00000#"),入力シート!$BL$9,1))</f>
        <v/>
      </c>
      <c r="N71" s="1435"/>
      <c r="O71" s="1434" t="str">
        <f>+IF(入力シート!$J241="","",MID(TEXT(入力シート!$J241,"00000#"),入力シート!$BN$9,1))</f>
        <v/>
      </c>
      <c r="P71" s="1435"/>
      <c r="Q71" s="1434" t="str">
        <f>+IF(入力シート!$J241="","",MID(TEXT(入力シート!$J241,"00000#"),入力シート!$BP$9,1))</f>
        <v/>
      </c>
      <c r="R71" s="1435"/>
      <c r="S71" s="1434" t="str">
        <f>+IF(入力シート!$J241="","",MID(TEXT(入力シート!$J241,"00000#"),入力シート!$BR$9,1))</f>
        <v/>
      </c>
      <c r="T71" s="1435"/>
      <c r="U71" s="1434" t="str">
        <f>+IF(入力シート!$J241="","",MID(TEXT(入力シート!$J241,"00000#"),入力シート!$BT$9,1))</f>
        <v/>
      </c>
      <c r="V71" s="1435"/>
      <c r="W71" s="1447" t="str">
        <f>+IF(入力シート!$L241="","",MID(入力シート!$L241,入力シート!BI$181,1))</f>
        <v/>
      </c>
      <c r="X71" s="1416"/>
      <c r="Y71" s="1416" t="str">
        <f>+IF(入力シート!$L241="","",MID(入力シート!$L241,入力シート!BK$181,1))</f>
        <v/>
      </c>
      <c r="Z71" s="1416"/>
      <c r="AA71" s="1416" t="str">
        <f>+IF(入力シート!$L241="","",MID(入力シート!$L241,入力シート!BM$181,1))</f>
        <v/>
      </c>
      <c r="AB71" s="1416"/>
      <c r="AC71" s="1416" t="str">
        <f>+IF(入力シート!$L241="","",MID(入力シート!$L241,入力シート!BO$181,1))</f>
        <v/>
      </c>
      <c r="AD71" s="1416"/>
      <c r="AE71" s="1416" t="str">
        <f>+IF(入力シート!$L241="","",MID(入力シート!$L241,入力シート!BQ$181,1))</f>
        <v/>
      </c>
      <c r="AF71" s="1416"/>
      <c r="AG71" s="1416" t="str">
        <f>+IF(入力シート!$L241="","",MID(入力シート!$L241,入力シート!BS$181,1))</f>
        <v/>
      </c>
      <c r="AH71" s="1416"/>
      <c r="AI71" s="1416" t="str">
        <f>+IF(入力シート!$L241="","",MID(入力シート!$L241,入力シート!BU$181,1))</f>
        <v/>
      </c>
      <c r="AJ71" s="1416"/>
      <c r="AK71" s="1416" t="str">
        <f>+IF(入力シート!$L241="","",MID(入力シート!$L241,入力シート!BW$181,1))</f>
        <v/>
      </c>
      <c r="AL71" s="1416"/>
      <c r="AM71" s="1416" t="str">
        <f>+IF(入力シート!$L241="","",MID(入力シート!$L241,入力シート!BY$181,1))</f>
        <v/>
      </c>
      <c r="AN71" s="1416"/>
      <c r="AO71" s="1416" t="str">
        <f>+IF(入力シート!$L241="","",MID(入力シート!$L241,入力シート!CA$181,1))</f>
        <v/>
      </c>
      <c r="AP71" s="1416"/>
      <c r="AQ71" s="1416" t="str">
        <f>+IF(入力シート!$L241="","",MID(入力シート!$L241,入力シート!CC$181,1))</f>
        <v/>
      </c>
      <c r="AR71" s="1416"/>
      <c r="AS71" s="1416" t="str">
        <f>+IF(入力シート!$L241="","",MID(入力シート!$L241,入力シート!CE$181,1))</f>
        <v/>
      </c>
      <c r="AT71" s="1416"/>
      <c r="AU71" s="1416" t="str">
        <f>+IF(入力シート!$L241="","",MID(入力シート!$L241,入力シート!CG$181,1))</f>
        <v/>
      </c>
      <c r="AV71" s="1416"/>
      <c r="AW71" s="1416" t="str">
        <f>+IF(入力シート!$L241="","",MID(入力シート!$L241,入力シート!CI$181,1))</f>
        <v/>
      </c>
      <c r="AX71" s="1416"/>
      <c r="AY71" s="1416" t="str">
        <f>+IF(入力シート!$L241="","",MID(入力シート!$L241,入力シート!CK$181,1))</f>
        <v/>
      </c>
      <c r="AZ71" s="1416"/>
      <c r="BA71" s="1416" t="str">
        <f>+IF(入力シート!$L241="","",MID(入力シート!$L241,入力シート!CM$181,1))</f>
        <v/>
      </c>
      <c r="BB71" s="1416"/>
      <c r="BC71" s="1416" t="str">
        <f>+IF(入力シート!$L241="","",MID(入力シート!$L241,入力シート!CO$181,1))</f>
        <v/>
      </c>
      <c r="BD71" s="1416"/>
      <c r="BE71" s="1416" t="str">
        <f>+IF(入力シート!$L241="","",MID(入力シート!$L241,入力シート!CQ$181,1))</f>
        <v/>
      </c>
      <c r="BF71" s="1417"/>
      <c r="BG71" s="655" t="str">
        <f>+IF(入力シート!$AH241="","",MID(TEXT(入力シート!$AH241,"00#"),入力シート!BI$183,1))</f>
        <v/>
      </c>
      <c r="BH71" s="656" t="str">
        <f>+IF(入力シート!$AH241="","",MID(TEXT(入力シート!$AH241,"00#"),入力シート!BJ$183,1))</f>
        <v/>
      </c>
      <c r="BI71" s="552" t="str">
        <f>+IF(入力シート!$AH241="","",MID(TEXT(入力シート!$AH241,"00#"),入力シート!BK$183,1))</f>
        <v/>
      </c>
      <c r="BJ71" s="553" t="s">
        <v>34</v>
      </c>
      <c r="BK71" s="552" t="str">
        <f>+IF(入力シート!$AK241="","",MID(TEXT(入力シート!$AK241,"000#"),入力シート!BI$183,1))</f>
        <v/>
      </c>
      <c r="BL71" s="552" t="str">
        <f>+IF(入力シート!$AK241="","",MID(TEXT(入力シート!$AK241,"000#"),入力シート!BJ$183,1))</f>
        <v/>
      </c>
      <c r="BM71" s="552" t="str">
        <f>+IF(入力シート!$AK241="","",MID(TEXT(入力シート!$AK241,"000#"),入力シート!BK$183,1))</f>
        <v/>
      </c>
      <c r="BN71" s="552" t="str">
        <f>+IF(入力シート!$AK241="","",MID(TEXT(入力シート!$AK241,"000#"),入力シート!BL$183,1))</f>
        <v/>
      </c>
      <c r="BO71" s="1418" t="str">
        <f>+IF(入力シート!$AM241="","",MID(入力シート!$AM241,入力シート!BI$181,1))</f>
        <v/>
      </c>
      <c r="BP71" s="1419"/>
      <c r="BQ71" s="1420" t="str">
        <f>+IF(入力シート!$AM241="","",MID(入力シート!$AM241,入力シート!BK$181,1))</f>
        <v/>
      </c>
      <c r="BR71" s="1421"/>
      <c r="BS71" s="1420" t="str">
        <f>+IF(入力シート!$AM241="","",MID(入力シート!$AM241,入力シート!BM$181,1))</f>
        <v/>
      </c>
      <c r="BT71" s="1421"/>
      <c r="BU71" s="1441" t="str">
        <f>+IF(入力シート!$AM241="","",MID(入力シート!$AM241,入力シート!BO$181,1))</f>
        <v/>
      </c>
      <c r="BV71" s="1442"/>
      <c r="BW71" s="1420" t="str">
        <f>+IF(入力シート!$AM241="","",MID(入力シート!$AM241,入力シート!BQ$181,1))</f>
        <v/>
      </c>
      <c r="BX71" s="1421"/>
      <c r="BY71" s="1420" t="str">
        <f>+IF(入力シート!$AM241="","",MID(入力シート!$AM241,入力シート!BS$181,1))</f>
        <v/>
      </c>
      <c r="BZ71" s="1421"/>
      <c r="CA71" s="1441" t="str">
        <f>+IF(入力シート!$AM241="","",MID(入力シート!$AM241,入力シート!BU$181,1))</f>
        <v/>
      </c>
      <c r="CB71" s="1442"/>
      <c r="CC71" s="1420" t="str">
        <f>+IF(入力シート!$AM241="","",MID(入力シート!$AM241,入力シート!BW$181,1))</f>
        <v/>
      </c>
      <c r="CD71" s="1443"/>
      <c r="CE71" s="1422" t="str">
        <f>+IF(入力シート!$Z241="","",MID(入力シート!$Z241,入力シート!BI$181,1))</f>
        <v/>
      </c>
      <c r="CF71" s="1423"/>
      <c r="CG71" s="1438" t="str">
        <f>+IF(入力シート!$Z241="","",MID(入力シート!$Z241,入力シート!BK$181,1))</f>
        <v/>
      </c>
      <c r="CH71" s="1439"/>
      <c r="CI71" s="1438" t="str">
        <f>+IF(入力シート!$Z241="","",MID(入力シート!$Z241,入力シート!BM$181,1))</f>
        <v/>
      </c>
      <c r="CJ71" s="1439"/>
      <c r="CK71" s="1438" t="str">
        <f>+IF(入力シート!$Z241="","",MID(入力シート!$Z241,入力シート!BO$181,1))</f>
        <v/>
      </c>
      <c r="CL71" s="1439"/>
      <c r="CM71" s="1438" t="str">
        <f>+IF(入力シート!$Z241="","",MID(入力シート!$Z241,入力シート!BQ$181,1))</f>
        <v/>
      </c>
      <c r="CN71" s="1439"/>
      <c r="CO71" s="1438" t="str">
        <f>+IF(入力シート!$Z241="","",MID(入力シート!$Z241,入力シート!BS$181,1))</f>
        <v/>
      </c>
      <c r="CP71" s="1439"/>
      <c r="CQ71" s="1438" t="str">
        <f>+IF(入力シート!$Z241="","",MID(入力シート!$Z241,入力シート!BU$181,1))</f>
        <v/>
      </c>
      <c r="CR71" s="1440"/>
      <c r="CX71" s="566"/>
      <c r="CY71" s="566"/>
      <c r="CZ71" s="566"/>
      <c r="DA71" s="566"/>
    </row>
    <row r="72" spans="1:141" ht="24" customHeight="1" thickBot="1">
      <c r="B72" s="1425"/>
      <c r="C72" s="1428"/>
      <c r="D72" s="1429"/>
      <c r="E72" s="1431"/>
      <c r="F72" s="1433"/>
      <c r="G72" s="1429"/>
      <c r="H72" s="1433"/>
      <c r="I72" s="1429"/>
      <c r="J72" s="1431"/>
      <c r="K72" s="1436"/>
      <c r="L72" s="1437"/>
      <c r="M72" s="1436"/>
      <c r="N72" s="1437"/>
      <c r="O72" s="1436"/>
      <c r="P72" s="1437"/>
      <c r="Q72" s="1436"/>
      <c r="R72" s="1437"/>
      <c r="S72" s="1436"/>
      <c r="T72" s="1437"/>
      <c r="U72" s="1436"/>
      <c r="V72" s="1437"/>
      <c r="W72" s="1448" t="str">
        <f>+IF(入力シート!$L241="","",MID(入力シート!$L241,入力シート!CS$181,1))</f>
        <v/>
      </c>
      <c r="X72" s="1414"/>
      <c r="Y72" s="1414" t="str">
        <f>+IF(入力シート!$L241="","",MID(入力シート!$L241,入力シート!CU$181,1))</f>
        <v/>
      </c>
      <c r="Z72" s="1414"/>
      <c r="AA72" s="1414" t="str">
        <f>+IF(入力シート!$L241="","",MID(入力シート!$L241,入力シート!CW$181,1))</f>
        <v/>
      </c>
      <c r="AB72" s="1414"/>
      <c r="AC72" s="1414" t="str">
        <f>+IF(入力シート!$L241="","",MID(入力シート!$L241,入力シート!CY$181,1))</f>
        <v/>
      </c>
      <c r="AD72" s="1414"/>
      <c r="AE72" s="1414" t="str">
        <f>+IF(入力シート!$L241="","",MID(入力シート!$L241,入力シート!DA$181,1))</f>
        <v/>
      </c>
      <c r="AF72" s="1414"/>
      <c r="AG72" s="1414" t="str">
        <f>+IF(入力シート!$L241="","",MID(入力シート!$L241,入力シート!DC$181,1))</f>
        <v/>
      </c>
      <c r="AH72" s="1414"/>
      <c r="AI72" s="1414" t="str">
        <f>+IF(入力シート!$L241="","",MID(入力シート!$L241,入力シート!DE$181,1))</f>
        <v/>
      </c>
      <c r="AJ72" s="1414"/>
      <c r="AK72" s="1414" t="str">
        <f>+IF(入力シート!$L241="","",MID(入力シート!$L241,入力シート!DG$181,1))</f>
        <v/>
      </c>
      <c r="AL72" s="1414"/>
      <c r="AM72" s="1414" t="str">
        <f>+IF(入力シート!$L241="","",MID(入力シート!$L241,入力シート!DI$181,1))</f>
        <v/>
      </c>
      <c r="AN72" s="1414"/>
      <c r="AO72" s="1414" t="str">
        <f>+IF(入力シート!$L241="","",MID(入力シート!$L241,入力シート!DK$181,1))</f>
        <v/>
      </c>
      <c r="AP72" s="1414"/>
      <c r="AQ72" s="1414" t="str">
        <f>+IF(入力シート!$L241="","",MID(入力シート!$L241,入力シート!DM$181,1))</f>
        <v/>
      </c>
      <c r="AR72" s="1414"/>
      <c r="AS72" s="1414" t="str">
        <f>+IF(入力シート!$L241="","",MID(入力シート!$L241,入力シート!DO$181,1))</f>
        <v/>
      </c>
      <c r="AT72" s="1414"/>
      <c r="AU72" s="1414" t="str">
        <f>+IF(入力シート!$L241="","",MID(入力シート!$L241,入力シート!DQ$181,1))</f>
        <v/>
      </c>
      <c r="AV72" s="1414"/>
      <c r="AW72" s="1414" t="str">
        <f>+IF(入力シート!$L241="","",MID(入力シート!$L241,入力シート!DS$181,1))</f>
        <v/>
      </c>
      <c r="AX72" s="1414"/>
      <c r="AY72" s="1414" t="str">
        <f>+IF(入力シート!$L241="","",MID(入力シート!$L241,入力シート!DU$181,1))</f>
        <v/>
      </c>
      <c r="AZ72" s="1414"/>
      <c r="BA72" s="1414" t="str">
        <f>+IF(入力シート!$L241="","",MID(入力シート!$L241,入力シート!DW$181,1))</f>
        <v/>
      </c>
      <c r="BB72" s="1414"/>
      <c r="BC72" s="1414" t="str">
        <f>+IF(入力シート!$L241="","",MID(入力シート!$L241,入力シート!DY$181,1))</f>
        <v/>
      </c>
      <c r="BD72" s="1414"/>
      <c r="BE72" s="1414" t="str">
        <f>+IF(入力シート!$L241="","",MID(入力シート!$L241,入力シート!EA$181,1))</f>
        <v/>
      </c>
      <c r="BF72" s="1415"/>
      <c r="BG72" s="1409" t="str">
        <f>+IF(入力シート!$BJ241="","",MID(入力シート!$BJ241,入力シート!BI$181,1))</f>
        <v>　</v>
      </c>
      <c r="BH72" s="1410"/>
      <c r="BI72" s="1405" t="str">
        <f>+IF(入力シート!$BJ241="","",MID(入力シート!$BJ241,入力シート!BK$181,1))</f>
        <v/>
      </c>
      <c r="BJ72" s="1406"/>
      <c r="BK72" s="1411" t="str">
        <f>+IF(入力シート!$BJ241="","",MID(入力シート!$BJ241,入力シート!BM$181,1))</f>
        <v/>
      </c>
      <c r="BL72" s="1412"/>
      <c r="BM72" s="1405" t="str">
        <f>+IF(入力シート!$BJ241="","",MID(入力シート!$BJ241,入力シート!BO$181,1))</f>
        <v/>
      </c>
      <c r="BN72" s="1406"/>
      <c r="BO72" s="1405" t="str">
        <f>+IF(入力シート!$BJ241="","",MID(入力シート!$BJ241,入力シート!BQ$181,1))</f>
        <v/>
      </c>
      <c r="BP72" s="1406"/>
      <c r="BQ72" s="1411" t="str">
        <f>+IF(入力シート!$BJ241="","",MID(入力シート!$BJ241,入力シート!BS$181,1))</f>
        <v/>
      </c>
      <c r="BR72" s="1412"/>
      <c r="BS72" s="1405" t="str">
        <f>+IF(入力シート!$BJ241="","",MID(入力シート!$BJ241,入力シート!BU$181,1))</f>
        <v/>
      </c>
      <c r="BT72" s="1406"/>
      <c r="BU72" s="1405" t="str">
        <f>+IF(入力シート!$BJ241="","",MID(入力シート!$BJ241,入力シート!BW$181,1))</f>
        <v/>
      </c>
      <c r="BV72" s="1406"/>
      <c r="BW72" s="1405" t="str">
        <f>+IF(入力シート!$BJ241="","",MID(入力シート!$BJ241,入力シート!BY$181,1))</f>
        <v/>
      </c>
      <c r="BX72" s="1406"/>
      <c r="BY72" s="1405" t="str">
        <f>+IF(入力シート!$BJ241="","",MID(入力シート!$BJ241,入力シート!CA$181,1))</f>
        <v/>
      </c>
      <c r="BZ72" s="1406"/>
      <c r="CA72" s="1405" t="str">
        <f>+IF(入力シート!$BJ241="","",MID(入力シート!$BJ241,入力シート!CC$181,1))</f>
        <v/>
      </c>
      <c r="CB72" s="1406"/>
      <c r="CC72" s="1407" t="str">
        <f>+IF(入力シート!$BJ241="","",MID(入力シート!$BJ241,入力シート!CE$181,1))</f>
        <v/>
      </c>
      <c r="CD72" s="1408"/>
      <c r="CE72" s="1445" t="str">
        <f>+IF(入力シート!$AD241="","",MID(入力シート!$AD241,入力シート!BI$181,1))</f>
        <v/>
      </c>
      <c r="CF72" s="1446"/>
      <c r="CG72" s="1403" t="str">
        <f>+IF(入力シート!$AD241="","",MID(入力シート!$AD241,入力シート!BK$181,1))</f>
        <v/>
      </c>
      <c r="CH72" s="1404"/>
      <c r="CI72" s="1403" t="str">
        <f>+IF(入力シート!$AD241="","",MID(入力シート!$AD241,入力シート!BM$181,1))</f>
        <v/>
      </c>
      <c r="CJ72" s="1404"/>
      <c r="CK72" s="1403" t="str">
        <f>+IF(入力シート!$AD241="","",MID(入力シート!$AD241,入力シート!BO$181,1))</f>
        <v/>
      </c>
      <c r="CL72" s="1404"/>
      <c r="CM72" s="1403" t="str">
        <f>+IF(入力シート!$AD241="","",MID(入力シート!$AD241,入力シート!BQ$181,1))</f>
        <v/>
      </c>
      <c r="CN72" s="1404"/>
      <c r="CO72" s="1403" t="str">
        <f>+IF(入力シート!$AD241="","",MID(入力シート!$AD241,入力シート!BS$181,1))</f>
        <v/>
      </c>
      <c r="CP72" s="1404"/>
      <c r="CQ72" s="1403" t="str">
        <f>+IF(入力シート!$AD241="","",MID(入力シート!$AD241,入力シート!BU$181,1))</f>
        <v/>
      </c>
      <c r="CR72" s="1444"/>
    </row>
    <row r="73" spans="1:141" ht="18.75" customHeight="1"/>
    <row r="74" spans="1:141" ht="18.75" customHeight="1">
      <c r="A74" s="567"/>
      <c r="B74" s="567"/>
      <c r="C74" s="636"/>
      <c r="D74" s="636"/>
      <c r="E74" s="636"/>
      <c r="F74" s="636"/>
      <c r="G74" s="636"/>
      <c r="H74" s="636"/>
      <c r="I74" s="636"/>
      <c r="J74" s="636"/>
      <c r="K74" s="636"/>
      <c r="L74" s="636"/>
      <c r="M74" s="535"/>
      <c r="N74" s="535"/>
      <c r="O74" s="535"/>
      <c r="P74" s="535"/>
      <c r="Q74" s="535"/>
      <c r="R74" s="535"/>
      <c r="S74" s="535"/>
      <c r="T74" s="535"/>
      <c r="U74" s="535"/>
      <c r="V74" s="535"/>
      <c r="W74" s="535"/>
      <c r="X74" s="535"/>
      <c r="Y74" s="535"/>
      <c r="Z74" s="535"/>
      <c r="AA74" s="535"/>
      <c r="BQ74" s="231"/>
      <c r="BR74" s="231"/>
    </row>
    <row r="75" spans="1:141" ht="18.75" customHeight="1">
      <c r="C75" s="635"/>
      <c r="D75" s="635"/>
      <c r="E75" s="635"/>
      <c r="F75" s="635"/>
      <c r="G75" s="635"/>
      <c r="H75" s="635"/>
      <c r="I75" s="635"/>
      <c r="J75" s="635"/>
      <c r="K75" s="343"/>
      <c r="L75" s="633"/>
      <c r="M75" s="633"/>
      <c r="N75" s="633"/>
      <c r="O75" s="633"/>
      <c r="P75" s="633"/>
      <c r="Q75" s="633"/>
      <c r="R75" s="633"/>
      <c r="S75" s="633"/>
      <c r="T75" s="633"/>
      <c r="U75" s="633"/>
      <c r="V75" s="563"/>
      <c r="W75" s="563"/>
      <c r="X75" s="563"/>
      <c r="Y75" s="563"/>
      <c r="Z75" s="563"/>
      <c r="AA75" s="563"/>
      <c r="AB75" s="531"/>
      <c r="AC75" s="531"/>
      <c r="AD75" s="531"/>
      <c r="AE75" s="531"/>
      <c r="AF75" s="531"/>
      <c r="AG75" s="531"/>
      <c r="AH75" s="531"/>
      <c r="AI75" s="531"/>
      <c r="CP75" s="402"/>
      <c r="CQ75" s="402"/>
      <c r="CR75" s="568"/>
      <c r="DF75" s="402"/>
      <c r="DG75" s="402"/>
      <c r="DH75" s="402"/>
      <c r="DI75" s="568"/>
      <c r="DU75" s="402"/>
      <c r="DV75" s="402"/>
      <c r="DW75" s="568"/>
      <c r="EI75" s="402"/>
      <c r="EJ75" s="402"/>
      <c r="EK75" s="568"/>
    </row>
    <row r="76" spans="1:141" ht="18.75" customHeight="1">
      <c r="C76" s="635"/>
      <c r="D76" s="635"/>
      <c r="E76" s="635"/>
      <c r="F76" s="635"/>
      <c r="G76" s="635"/>
      <c r="H76" s="635"/>
      <c r="I76" s="635"/>
      <c r="J76" s="635"/>
      <c r="K76" s="343"/>
      <c r="L76" s="633"/>
      <c r="M76" s="633"/>
      <c r="N76" s="633"/>
      <c r="O76" s="633"/>
      <c r="P76" s="633"/>
      <c r="Q76" s="633"/>
      <c r="R76" s="633"/>
      <c r="S76" s="633"/>
      <c r="T76" s="633"/>
      <c r="U76" s="633"/>
      <c r="V76" s="563"/>
      <c r="W76" s="563"/>
      <c r="X76" s="563"/>
      <c r="Y76" s="563"/>
      <c r="Z76" s="563"/>
      <c r="AA76" s="563"/>
      <c r="AZ76" s="1395" t="s">
        <v>744</v>
      </c>
      <c r="BA76" s="1396"/>
      <c r="BB76" s="1396"/>
      <c r="BC76" s="1397"/>
      <c r="BD76" s="1338" t="s">
        <v>298</v>
      </c>
      <c r="BE76" s="1339"/>
      <c r="BF76" s="1340"/>
      <c r="BG76" s="1401"/>
      <c r="BH76" s="1393"/>
      <c r="BI76" s="1393" t="s">
        <v>16</v>
      </c>
      <c r="BJ76" s="1394"/>
      <c r="BK76" s="1392"/>
      <c r="BL76" s="1393"/>
      <c r="BM76" s="1393" t="s">
        <v>17</v>
      </c>
      <c r="BN76" s="1394"/>
      <c r="BO76" s="1392"/>
      <c r="BP76" s="1393"/>
      <c r="BQ76" s="1393" t="s">
        <v>296</v>
      </c>
      <c r="BR76" s="1394"/>
      <c r="BS76" s="943" t="s">
        <v>299</v>
      </c>
      <c r="BT76" s="931"/>
      <c r="BU76" s="931"/>
      <c r="BV76" s="931"/>
      <c r="BW76" s="387"/>
      <c r="BX76" s="387"/>
      <c r="BY76" s="387"/>
      <c r="BZ76" s="387"/>
      <c r="CA76" s="387"/>
      <c r="CB76" s="387"/>
      <c r="CC76" s="387"/>
      <c r="CD76" s="387"/>
      <c r="CE76" s="387"/>
      <c r="CF76" s="387"/>
      <c r="CG76" s="387"/>
      <c r="CH76" s="387"/>
      <c r="CI76" s="387"/>
      <c r="CJ76" s="387"/>
      <c r="CK76" s="387"/>
      <c r="CL76" s="387"/>
      <c r="CM76" s="387"/>
      <c r="CN76" s="387"/>
      <c r="CO76" s="387"/>
      <c r="CP76" s="539"/>
      <c r="CQ76" s="539"/>
      <c r="CR76" s="540"/>
      <c r="DF76" s="568"/>
      <c r="DG76" s="568"/>
      <c r="DU76" s="568"/>
      <c r="EI76" s="568"/>
    </row>
    <row r="77" spans="1:141" ht="18.75" customHeight="1">
      <c r="C77" s="635"/>
      <c r="D77" s="635"/>
      <c r="E77" s="635"/>
      <c r="F77" s="635"/>
      <c r="G77" s="635"/>
      <c r="H77" s="635"/>
      <c r="I77" s="635"/>
      <c r="J77" s="635"/>
      <c r="K77" s="343"/>
      <c r="L77" s="633"/>
      <c r="M77" s="633"/>
      <c r="N77" s="634"/>
      <c r="O77" s="634"/>
      <c r="P77" s="633"/>
      <c r="Q77" s="633"/>
      <c r="R77" s="633"/>
      <c r="S77" s="633"/>
      <c r="T77" s="633"/>
      <c r="U77" s="633"/>
      <c r="V77" s="563"/>
      <c r="W77" s="563"/>
      <c r="X77" s="563"/>
      <c r="Y77" s="563"/>
      <c r="Z77" s="563"/>
      <c r="AA77" s="563"/>
      <c r="AZ77" s="1398"/>
      <c r="BA77" s="1399"/>
      <c r="BB77" s="1399"/>
      <c r="BC77" s="1400"/>
      <c r="BD77" s="1341" t="s">
        <v>300</v>
      </c>
      <c r="BE77" s="1342"/>
      <c r="BF77" s="1343"/>
      <c r="BG77" s="1402"/>
      <c r="BH77" s="1390"/>
      <c r="BI77" s="1390"/>
      <c r="BJ77" s="1390"/>
      <c r="BK77" s="1390"/>
      <c r="BL77" s="1390"/>
      <c r="BM77" s="1390"/>
      <c r="BN77" s="1390"/>
      <c r="BO77" s="1390"/>
      <c r="BP77" s="1390"/>
      <c r="BQ77" s="1390"/>
      <c r="BR77" s="1391"/>
      <c r="BS77" s="931" t="s">
        <v>301</v>
      </c>
      <c r="BT77" s="931"/>
      <c r="BU77" s="931"/>
      <c r="BV77" s="931"/>
      <c r="BW77" s="394"/>
      <c r="BX77" s="394"/>
      <c r="BY77" s="394"/>
      <c r="BZ77" s="394"/>
      <c r="CA77" s="394"/>
      <c r="CB77" s="394"/>
      <c r="CC77" s="394"/>
      <c r="CD77" s="394"/>
      <c r="CE77" s="394"/>
      <c r="CF77" s="394"/>
      <c r="CG77" s="394"/>
      <c r="CH77" s="394"/>
      <c r="CI77" s="394"/>
      <c r="CJ77" s="394"/>
      <c r="CK77" s="394"/>
      <c r="CL77" s="394"/>
      <c r="CM77" s="394"/>
      <c r="CN77" s="394"/>
      <c r="CO77" s="394"/>
      <c r="CP77" s="539"/>
      <c r="CQ77" s="387"/>
      <c r="CR77" s="388"/>
    </row>
    <row r="78" spans="1:141" ht="18.75" customHeight="1">
      <c r="C78" s="637"/>
      <c r="D78" s="637"/>
      <c r="E78" s="637"/>
      <c r="F78" s="637"/>
      <c r="G78" s="637"/>
      <c r="H78" s="637"/>
      <c r="I78" s="637"/>
      <c r="J78" s="637"/>
      <c r="K78" s="343"/>
      <c r="L78" s="633"/>
      <c r="M78" s="633"/>
      <c r="N78" s="633"/>
      <c r="O78" s="633"/>
      <c r="P78" s="633"/>
      <c r="Q78" s="633"/>
      <c r="R78" s="633"/>
      <c r="S78" s="633"/>
      <c r="T78" s="633"/>
      <c r="U78" s="633"/>
      <c r="V78" s="633"/>
      <c r="W78" s="633"/>
      <c r="X78" s="633"/>
      <c r="Y78" s="633"/>
      <c r="Z78" s="633"/>
      <c r="AA78" s="633"/>
    </row>
    <row r="79" spans="1:141" ht="18.75" customHeight="1"/>
    <row r="80" spans="1:141" ht="62.25" customHeight="1"/>
    <row r="81" ht="18.75" customHeight="1"/>
    <row r="82" ht="18.75" customHeight="1"/>
    <row r="83" ht="18.75" customHeight="1"/>
    <row r="84" ht="18.75" customHeight="1"/>
    <row r="85" ht="18.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password="DD6F" sheet="1" objects="1" scenarios="1"/>
  <mergeCells count="1785">
    <mergeCell ref="S67:T68"/>
    <mergeCell ref="U67:V68"/>
    <mergeCell ref="C69:D70"/>
    <mergeCell ref="E69:E70"/>
    <mergeCell ref="F69:G70"/>
    <mergeCell ref="H69:I70"/>
    <mergeCell ref="J69:J70"/>
    <mergeCell ref="K69:L70"/>
    <mergeCell ref="M69:N70"/>
    <mergeCell ref="O69:P70"/>
    <mergeCell ref="Q69:R70"/>
    <mergeCell ref="S69:T70"/>
    <mergeCell ref="U69:V70"/>
    <mergeCell ref="C61:D62"/>
    <mergeCell ref="E61:E62"/>
    <mergeCell ref="F61:G62"/>
    <mergeCell ref="H61:I62"/>
    <mergeCell ref="J61:J62"/>
    <mergeCell ref="K61:L62"/>
    <mergeCell ref="M61:N62"/>
    <mergeCell ref="O61:P62"/>
    <mergeCell ref="Q61:R62"/>
    <mergeCell ref="S61:T62"/>
    <mergeCell ref="U61:V62"/>
    <mergeCell ref="C63:D64"/>
    <mergeCell ref="E63:E64"/>
    <mergeCell ref="F63:G64"/>
    <mergeCell ref="H63:I64"/>
    <mergeCell ref="J63:J64"/>
    <mergeCell ref="K63:L64"/>
    <mergeCell ref="M63:N64"/>
    <mergeCell ref="O63:P64"/>
    <mergeCell ref="Q63:R64"/>
    <mergeCell ref="S63:T64"/>
    <mergeCell ref="U63:V64"/>
    <mergeCell ref="C67:D68"/>
    <mergeCell ref="E67:E68"/>
    <mergeCell ref="F67:G68"/>
    <mergeCell ref="H67:I68"/>
    <mergeCell ref="J67:J68"/>
    <mergeCell ref="K67:L68"/>
    <mergeCell ref="M67:N68"/>
    <mergeCell ref="O67:P68"/>
    <mergeCell ref="Q67:R68"/>
    <mergeCell ref="C57:D58"/>
    <mergeCell ref="E57:E58"/>
    <mergeCell ref="F57:G58"/>
    <mergeCell ref="H57:I58"/>
    <mergeCell ref="J57:J58"/>
    <mergeCell ref="K57:L58"/>
    <mergeCell ref="M57:N58"/>
    <mergeCell ref="O57:P58"/>
    <mergeCell ref="Q57:R58"/>
    <mergeCell ref="S57:T58"/>
    <mergeCell ref="U57:V58"/>
    <mergeCell ref="C59:D60"/>
    <mergeCell ref="E59:E60"/>
    <mergeCell ref="F59:G60"/>
    <mergeCell ref="H59:I60"/>
    <mergeCell ref="J59:J60"/>
    <mergeCell ref="K59:L60"/>
    <mergeCell ref="M59:N60"/>
    <mergeCell ref="O59:P60"/>
    <mergeCell ref="Q59:R60"/>
    <mergeCell ref="S59:T60"/>
    <mergeCell ref="U59:V60"/>
    <mergeCell ref="C51:V52"/>
    <mergeCell ref="C53:D54"/>
    <mergeCell ref="E53:E54"/>
    <mergeCell ref="F53:G54"/>
    <mergeCell ref="H53:I54"/>
    <mergeCell ref="J53:J54"/>
    <mergeCell ref="K53:L54"/>
    <mergeCell ref="M53:N54"/>
    <mergeCell ref="O53:P54"/>
    <mergeCell ref="Q53:R54"/>
    <mergeCell ref="S53:T54"/>
    <mergeCell ref="U53:V54"/>
    <mergeCell ref="C55:D56"/>
    <mergeCell ref="E55:E56"/>
    <mergeCell ref="F55:G56"/>
    <mergeCell ref="H55:I56"/>
    <mergeCell ref="J55:J56"/>
    <mergeCell ref="K55:L56"/>
    <mergeCell ref="M55:N56"/>
    <mergeCell ref="O55:P56"/>
    <mergeCell ref="Q55:R56"/>
    <mergeCell ref="S55:T56"/>
    <mergeCell ref="U55:V56"/>
    <mergeCell ref="C45:D46"/>
    <mergeCell ref="E45:E46"/>
    <mergeCell ref="F45:G46"/>
    <mergeCell ref="H45:I46"/>
    <mergeCell ref="J45:J46"/>
    <mergeCell ref="K45:L46"/>
    <mergeCell ref="M45:N46"/>
    <mergeCell ref="O45:P46"/>
    <mergeCell ref="Q45:R46"/>
    <mergeCell ref="S45:T46"/>
    <mergeCell ref="U45:V46"/>
    <mergeCell ref="C47:D48"/>
    <mergeCell ref="E47:E48"/>
    <mergeCell ref="F47:G48"/>
    <mergeCell ref="H47:I48"/>
    <mergeCell ref="J47:J48"/>
    <mergeCell ref="K47:L48"/>
    <mergeCell ref="M47:N48"/>
    <mergeCell ref="O47:P48"/>
    <mergeCell ref="Q47:R48"/>
    <mergeCell ref="S47:T48"/>
    <mergeCell ref="U47:V48"/>
    <mergeCell ref="C41:D42"/>
    <mergeCell ref="E41:E42"/>
    <mergeCell ref="F41:G42"/>
    <mergeCell ref="H41:I42"/>
    <mergeCell ref="J41:J42"/>
    <mergeCell ref="K41:L42"/>
    <mergeCell ref="M41:N42"/>
    <mergeCell ref="O41:P42"/>
    <mergeCell ref="Q41:R42"/>
    <mergeCell ref="S41:T42"/>
    <mergeCell ref="U41:V42"/>
    <mergeCell ref="C43:D44"/>
    <mergeCell ref="E43:E44"/>
    <mergeCell ref="F43:G44"/>
    <mergeCell ref="H43:I44"/>
    <mergeCell ref="J43:J44"/>
    <mergeCell ref="K43:L44"/>
    <mergeCell ref="M43:N44"/>
    <mergeCell ref="O43:P44"/>
    <mergeCell ref="Q43:R44"/>
    <mergeCell ref="S43:T44"/>
    <mergeCell ref="U43:V44"/>
    <mergeCell ref="C33:D34"/>
    <mergeCell ref="E33:E34"/>
    <mergeCell ref="F33:G34"/>
    <mergeCell ref="H33:I34"/>
    <mergeCell ref="J33:J34"/>
    <mergeCell ref="K33:L34"/>
    <mergeCell ref="M33:N34"/>
    <mergeCell ref="O33:P34"/>
    <mergeCell ref="Q33:R34"/>
    <mergeCell ref="S33:T34"/>
    <mergeCell ref="U33:V34"/>
    <mergeCell ref="C37:V38"/>
    <mergeCell ref="C39:D40"/>
    <mergeCell ref="E39:E40"/>
    <mergeCell ref="F39:G40"/>
    <mergeCell ref="H39:I40"/>
    <mergeCell ref="J39:J40"/>
    <mergeCell ref="K39:L40"/>
    <mergeCell ref="M39:N40"/>
    <mergeCell ref="O39:P40"/>
    <mergeCell ref="Q39:R40"/>
    <mergeCell ref="S39:T40"/>
    <mergeCell ref="U39:V40"/>
    <mergeCell ref="C29:D30"/>
    <mergeCell ref="E29:E30"/>
    <mergeCell ref="F29:G30"/>
    <mergeCell ref="H29:I30"/>
    <mergeCell ref="J29:J30"/>
    <mergeCell ref="K29:L30"/>
    <mergeCell ref="M29:N30"/>
    <mergeCell ref="O29:P30"/>
    <mergeCell ref="Q29:R30"/>
    <mergeCell ref="S29:T30"/>
    <mergeCell ref="U29:V30"/>
    <mergeCell ref="C31:D32"/>
    <mergeCell ref="E31:E32"/>
    <mergeCell ref="F31:G32"/>
    <mergeCell ref="H31:I32"/>
    <mergeCell ref="J31:J32"/>
    <mergeCell ref="K31:L32"/>
    <mergeCell ref="M31:N32"/>
    <mergeCell ref="O31:P32"/>
    <mergeCell ref="Q31:R32"/>
    <mergeCell ref="S31:T32"/>
    <mergeCell ref="U31:V32"/>
    <mergeCell ref="C23:V24"/>
    <mergeCell ref="C25:D26"/>
    <mergeCell ref="E25:E26"/>
    <mergeCell ref="F25:G26"/>
    <mergeCell ref="H25:I26"/>
    <mergeCell ref="J25:J26"/>
    <mergeCell ref="K25:L26"/>
    <mergeCell ref="M25:N26"/>
    <mergeCell ref="O25:P26"/>
    <mergeCell ref="Q25:R26"/>
    <mergeCell ref="S25:T26"/>
    <mergeCell ref="U25:V26"/>
    <mergeCell ref="C27:D28"/>
    <mergeCell ref="E27:E28"/>
    <mergeCell ref="F27:G28"/>
    <mergeCell ref="H27:I28"/>
    <mergeCell ref="J27:J28"/>
    <mergeCell ref="K27:L28"/>
    <mergeCell ref="M27:N28"/>
    <mergeCell ref="O27:P28"/>
    <mergeCell ref="Q27:R28"/>
    <mergeCell ref="S27:T28"/>
    <mergeCell ref="U27:V28"/>
    <mergeCell ref="CR1:CU1"/>
    <mergeCell ref="C15:V16"/>
    <mergeCell ref="C17:D18"/>
    <mergeCell ref="E17:E18"/>
    <mergeCell ref="F17:G18"/>
    <mergeCell ref="H17:I18"/>
    <mergeCell ref="J17:J18"/>
    <mergeCell ref="K17:L18"/>
    <mergeCell ref="M17:N18"/>
    <mergeCell ref="O17:P18"/>
    <mergeCell ref="Q17:R18"/>
    <mergeCell ref="S17:T18"/>
    <mergeCell ref="U17:V18"/>
    <mergeCell ref="C19:D20"/>
    <mergeCell ref="E19:E20"/>
    <mergeCell ref="F19:G20"/>
    <mergeCell ref="H19:I20"/>
    <mergeCell ref="J19:J20"/>
    <mergeCell ref="K19:L20"/>
    <mergeCell ref="M19:N20"/>
    <mergeCell ref="O19:P20"/>
    <mergeCell ref="Q19:R20"/>
    <mergeCell ref="S19:T20"/>
    <mergeCell ref="U19:V20"/>
    <mergeCell ref="BM1:CG1"/>
    <mergeCell ref="G2:J3"/>
    <mergeCell ref="K2:W3"/>
    <mergeCell ref="X2:AK2"/>
    <mergeCell ref="X3:AH3"/>
    <mergeCell ref="BK3:BN3"/>
    <mergeCell ref="BP3:BS3"/>
    <mergeCell ref="BU3:BX3"/>
    <mergeCell ref="I7:J8"/>
    <mergeCell ref="BZ3:CK3"/>
    <mergeCell ref="CH4:CI4"/>
    <mergeCell ref="CJ4:CK4"/>
    <mergeCell ref="CM4:CN4"/>
    <mergeCell ref="CO4:CP4"/>
    <mergeCell ref="CQ4:CR4"/>
    <mergeCell ref="S5:T5"/>
    <mergeCell ref="AG5:AH5"/>
    <mergeCell ref="AJ5:AK5"/>
    <mergeCell ref="AM5:AN5"/>
    <mergeCell ref="CM3:CR3"/>
    <mergeCell ref="I4:R5"/>
    <mergeCell ref="BK4:BN4"/>
    <mergeCell ref="BP4:BS4"/>
    <mergeCell ref="BU4:BV4"/>
    <mergeCell ref="BW4:BX4"/>
    <mergeCell ref="BZ4:CA4"/>
    <mergeCell ref="CB4:CC4"/>
    <mergeCell ref="CD4:CE4"/>
    <mergeCell ref="CF4:CG4"/>
    <mergeCell ref="AE5:AF5"/>
    <mergeCell ref="AK7:AL8"/>
    <mergeCell ref="AM7:AN8"/>
    <mergeCell ref="AO7:AP8"/>
    <mergeCell ref="AQ7:AR8"/>
    <mergeCell ref="AS7:AT8"/>
    <mergeCell ref="AU7:AV8"/>
    <mergeCell ref="Y7:Z8"/>
    <mergeCell ref="AG7:AH8"/>
    <mergeCell ref="AI7:AJ8"/>
    <mergeCell ref="M7:N8"/>
    <mergeCell ref="O7:P8"/>
    <mergeCell ref="Q7:R8"/>
    <mergeCell ref="S7:T8"/>
    <mergeCell ref="U7:V8"/>
    <mergeCell ref="W7:X8"/>
    <mergeCell ref="CO9:CP9"/>
    <mergeCell ref="CQ9:CR9"/>
    <mergeCell ref="B15:B16"/>
    <mergeCell ref="W15:BF16"/>
    <mergeCell ref="BG15:BN15"/>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C7:D8"/>
    <mergeCell ref="E7:F8"/>
    <mergeCell ref="G7:H8"/>
    <mergeCell ref="AM9:AN9"/>
    <mergeCell ref="AO9:AP9"/>
    <mergeCell ref="AQ9:AR9"/>
    <mergeCell ref="AS9:AT9"/>
    <mergeCell ref="BA7:BD9"/>
    <mergeCell ref="BE7:BV8"/>
    <mergeCell ref="BW7:CR7"/>
    <mergeCell ref="BW8:CR8"/>
    <mergeCell ref="BO15:CD15"/>
    <mergeCell ref="BG16:CD16"/>
    <mergeCell ref="B17:B18"/>
    <mergeCell ref="W17:X17"/>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G18:AH18"/>
    <mergeCell ref="AA7:AB8"/>
    <mergeCell ref="AC7:AD8"/>
    <mergeCell ref="AE7:AF8"/>
    <mergeCell ref="CC17:CD17"/>
    <mergeCell ref="W18:X18"/>
    <mergeCell ref="AW7:AX8"/>
    <mergeCell ref="C9:D9"/>
    <mergeCell ref="E9:F9"/>
    <mergeCell ref="G9:H9"/>
    <mergeCell ref="I9:J9"/>
    <mergeCell ref="K9:L9"/>
    <mergeCell ref="W20:X20"/>
    <mergeCell ref="Y20:Z20"/>
    <mergeCell ref="BO19:BP19"/>
    <mergeCell ref="BQ19:BR19"/>
    <mergeCell ref="Y18:Z18"/>
    <mergeCell ref="AA18:AB18"/>
    <mergeCell ref="BQ17:BR17"/>
    <mergeCell ref="BS17:BT17"/>
    <mergeCell ref="BU17:BV17"/>
    <mergeCell ref="BW17:BX17"/>
    <mergeCell ref="BY17:BZ17"/>
    <mergeCell ref="CA17:CB17"/>
    <mergeCell ref="AW17:AX17"/>
    <mergeCell ref="AY17:AZ17"/>
    <mergeCell ref="BA17:BB17"/>
    <mergeCell ref="BC17:BD17"/>
    <mergeCell ref="BE17:BF17"/>
    <mergeCell ref="BO17:BP17"/>
    <mergeCell ref="AK17:AL17"/>
    <mergeCell ref="AM17:AN17"/>
    <mergeCell ref="AO17:AP17"/>
    <mergeCell ref="BK9:BL9"/>
    <mergeCell ref="BM9:BN9"/>
    <mergeCell ref="AK9:AL9"/>
    <mergeCell ref="AQ17:AR17"/>
    <mergeCell ref="AS17:AT17"/>
    <mergeCell ref="AU17:AV17"/>
    <mergeCell ref="Y17:Z17"/>
    <mergeCell ref="AA17:AB17"/>
    <mergeCell ref="AC17:AD17"/>
    <mergeCell ref="AE17:AF17"/>
    <mergeCell ref="AG17:AH17"/>
    <mergeCell ref="AI17:AJ17"/>
    <mergeCell ref="W19:X19"/>
    <mergeCell ref="Y19:Z19"/>
    <mergeCell ref="AA19:AB19"/>
    <mergeCell ref="AC19:AD19"/>
    <mergeCell ref="AE19:AF19"/>
    <mergeCell ref="AG19:AH19"/>
    <mergeCell ref="BY18:BZ18"/>
    <mergeCell ref="CA18:CB18"/>
    <mergeCell ref="AI18:AJ18"/>
    <mergeCell ref="AK18:AL18"/>
    <mergeCell ref="AM18:AN18"/>
    <mergeCell ref="CC18:CD18"/>
    <mergeCell ref="B19:B20"/>
    <mergeCell ref="BM18:BN18"/>
    <mergeCell ref="BO18:BP18"/>
    <mergeCell ref="BQ18:BR18"/>
    <mergeCell ref="BS18:BT18"/>
    <mergeCell ref="BU18:BV18"/>
    <mergeCell ref="BW18:BX18"/>
    <mergeCell ref="BA18:BB18"/>
    <mergeCell ref="BC18:BD18"/>
    <mergeCell ref="BE18:BF18"/>
    <mergeCell ref="BG18:BH18"/>
    <mergeCell ref="BI18:BJ18"/>
    <mergeCell ref="BK18:BL18"/>
    <mergeCell ref="AO18:AP18"/>
    <mergeCell ref="AQ18:AR18"/>
    <mergeCell ref="AS18:AT18"/>
    <mergeCell ref="AU18:AV18"/>
    <mergeCell ref="AW18:AX18"/>
    <mergeCell ref="AY18:AZ18"/>
    <mergeCell ref="AC18:AD18"/>
    <mergeCell ref="AE18:AF18"/>
    <mergeCell ref="CA19:CB19"/>
    <mergeCell ref="CC19:CD19"/>
    <mergeCell ref="AM20:AN20"/>
    <mergeCell ref="AO20:AP20"/>
    <mergeCell ref="AQ20:AR20"/>
    <mergeCell ref="AS20:AT20"/>
    <mergeCell ref="AU20:AV20"/>
    <mergeCell ref="AW20:AX20"/>
    <mergeCell ref="AA20:AB20"/>
    <mergeCell ref="AC20:AD20"/>
    <mergeCell ref="AE20:AF20"/>
    <mergeCell ref="AG20:AH20"/>
    <mergeCell ref="AI20:AJ20"/>
    <mergeCell ref="AK20:AL20"/>
    <mergeCell ref="BS19:BT19"/>
    <mergeCell ref="BU19:BV19"/>
    <mergeCell ref="BW19:BX19"/>
    <mergeCell ref="BY19:BZ19"/>
    <mergeCell ref="AU19:AV19"/>
    <mergeCell ref="AW19:AX19"/>
    <mergeCell ref="AY19:AZ19"/>
    <mergeCell ref="BA19:BB19"/>
    <mergeCell ref="BC19:BD19"/>
    <mergeCell ref="BE19:BF19"/>
    <mergeCell ref="AI19:AJ19"/>
    <mergeCell ref="AK19:AL19"/>
    <mergeCell ref="AM19:AN19"/>
    <mergeCell ref="AO19:AP19"/>
    <mergeCell ref="AQ19:AR19"/>
    <mergeCell ref="AS19:AT19"/>
    <mergeCell ref="BG24:CD24"/>
    <mergeCell ref="B25:B26"/>
    <mergeCell ref="W25:X25"/>
    <mergeCell ref="Y25:Z25"/>
    <mergeCell ref="BW20:BX20"/>
    <mergeCell ref="BY20:BZ20"/>
    <mergeCell ref="CA20:CB20"/>
    <mergeCell ref="CC20:CD20"/>
    <mergeCell ref="B23:B24"/>
    <mergeCell ref="W23:BF24"/>
    <mergeCell ref="BG23:BN23"/>
    <mergeCell ref="BO23:CD23"/>
    <mergeCell ref="BK20:BL20"/>
    <mergeCell ref="BM20:BN20"/>
    <mergeCell ref="BO20:BP20"/>
    <mergeCell ref="BQ20:BR20"/>
    <mergeCell ref="BS20:BT20"/>
    <mergeCell ref="BU20:BV20"/>
    <mergeCell ref="BS25:BT25"/>
    <mergeCell ref="BU25:BV25"/>
    <mergeCell ref="BW25:BX25"/>
    <mergeCell ref="BY25:BZ25"/>
    <mergeCell ref="CA25:CB25"/>
    <mergeCell ref="CC25:CD25"/>
    <mergeCell ref="AY25:AZ25"/>
    <mergeCell ref="BA25:BB25"/>
    <mergeCell ref="AY20:AZ20"/>
    <mergeCell ref="BA20:BB20"/>
    <mergeCell ref="BC20:BD20"/>
    <mergeCell ref="BE20:BF20"/>
    <mergeCell ref="BG20:BH20"/>
    <mergeCell ref="BI20:BJ20"/>
    <mergeCell ref="BC25:BD25"/>
    <mergeCell ref="BE25:BF25"/>
    <mergeCell ref="BO25:BP25"/>
    <mergeCell ref="BQ25:BR25"/>
    <mergeCell ref="AM25:AN25"/>
    <mergeCell ref="AO25:AP25"/>
    <mergeCell ref="AQ25:AR25"/>
    <mergeCell ref="AS25:AT25"/>
    <mergeCell ref="AU25:AV25"/>
    <mergeCell ref="AW25:AX25"/>
    <mergeCell ref="AI26:AJ26"/>
    <mergeCell ref="AK26:AL26"/>
    <mergeCell ref="AM26:AN26"/>
    <mergeCell ref="AO26:AP26"/>
    <mergeCell ref="AQ26:AR26"/>
    <mergeCell ref="AS26:AT26"/>
    <mergeCell ref="W26:X26"/>
    <mergeCell ref="Y26:Z26"/>
    <mergeCell ref="AA26:AB26"/>
    <mergeCell ref="AC26:AD26"/>
    <mergeCell ref="AE26:AF26"/>
    <mergeCell ref="AG26:AH26"/>
    <mergeCell ref="AA25:AB25"/>
    <mergeCell ref="AC25:AD25"/>
    <mergeCell ref="AE25:AF25"/>
    <mergeCell ref="AG25:AH25"/>
    <mergeCell ref="AI25:AJ25"/>
    <mergeCell ref="AK25:AL25"/>
    <mergeCell ref="AI28:AJ28"/>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BY27:BZ27"/>
    <mergeCell ref="CA27:CB27"/>
    <mergeCell ref="CC27:CD27"/>
    <mergeCell ref="W28:X28"/>
    <mergeCell ref="BE27:BF27"/>
    <mergeCell ref="BO27:BP27"/>
    <mergeCell ref="BQ27:BR27"/>
    <mergeCell ref="BS27:BT27"/>
    <mergeCell ref="BU27:BV27"/>
    <mergeCell ref="BW27:BX27"/>
    <mergeCell ref="AS27:AT27"/>
    <mergeCell ref="AU27:AV27"/>
    <mergeCell ref="AW27:AX27"/>
    <mergeCell ref="AY27:AZ27"/>
    <mergeCell ref="BA27:BB27"/>
    <mergeCell ref="BC27:BD27"/>
    <mergeCell ref="AG27:AH27"/>
    <mergeCell ref="AI27:AJ27"/>
    <mergeCell ref="AK27:AL27"/>
    <mergeCell ref="AM27:AN27"/>
    <mergeCell ref="AO27:AP27"/>
    <mergeCell ref="AQ27:AR27"/>
    <mergeCell ref="W27:X27"/>
    <mergeCell ref="Y27:Z27"/>
    <mergeCell ref="AA27:AB27"/>
    <mergeCell ref="AC27:AD27"/>
    <mergeCell ref="AE27:AF27"/>
    <mergeCell ref="AO28:AP28"/>
    <mergeCell ref="AQ28:AR28"/>
    <mergeCell ref="AS28:AT28"/>
    <mergeCell ref="AU28:AV28"/>
    <mergeCell ref="Y28:Z28"/>
    <mergeCell ref="AC28:AD28"/>
    <mergeCell ref="AE28:AF28"/>
    <mergeCell ref="AG28:AH28"/>
    <mergeCell ref="W29:X29"/>
    <mergeCell ref="Y29:Z29"/>
    <mergeCell ref="AA29:AB29"/>
    <mergeCell ref="AC29:AD29"/>
    <mergeCell ref="BU28:BV28"/>
    <mergeCell ref="BW28:BX28"/>
    <mergeCell ref="BY28:BZ28"/>
    <mergeCell ref="CA28:CB28"/>
    <mergeCell ref="CC28:CD28"/>
    <mergeCell ref="B29:B30"/>
    <mergeCell ref="BI28:BJ28"/>
    <mergeCell ref="BK28:BL28"/>
    <mergeCell ref="BM28:BN28"/>
    <mergeCell ref="BO28:BP28"/>
    <mergeCell ref="BQ28:BR28"/>
    <mergeCell ref="BS28:BT28"/>
    <mergeCell ref="AW28:AX28"/>
    <mergeCell ref="AY28:AZ28"/>
    <mergeCell ref="BA28:BB28"/>
    <mergeCell ref="BC28:BD28"/>
    <mergeCell ref="BE28:BF28"/>
    <mergeCell ref="BG28:BH28"/>
    <mergeCell ref="AK28:AL28"/>
    <mergeCell ref="AM28:AN28"/>
    <mergeCell ref="W30:X30"/>
    <mergeCell ref="Y30:Z30"/>
    <mergeCell ref="AA30:AB30"/>
    <mergeCell ref="AC30:AD30"/>
    <mergeCell ref="AE30:AF30"/>
    <mergeCell ref="AG30:AH30"/>
    <mergeCell ref="B27:B28"/>
    <mergeCell ref="AA28:AB28"/>
    <mergeCell ref="BW29:BX29"/>
    <mergeCell ref="BY29:BZ29"/>
    <mergeCell ref="CA29:CB29"/>
    <mergeCell ref="CC29:CD29"/>
    <mergeCell ref="BC29:BD29"/>
    <mergeCell ref="BE29:BF29"/>
    <mergeCell ref="BO29:BP29"/>
    <mergeCell ref="BQ29:BR29"/>
    <mergeCell ref="BS29:BT29"/>
    <mergeCell ref="BU29:BV29"/>
    <mergeCell ref="AQ29:AR29"/>
    <mergeCell ref="AS29:AT29"/>
    <mergeCell ref="AU29:AV29"/>
    <mergeCell ref="AW29:AX29"/>
    <mergeCell ref="AY29:AZ29"/>
    <mergeCell ref="BA29:BB29"/>
    <mergeCell ref="AE29:AF29"/>
    <mergeCell ref="AG29:AH29"/>
    <mergeCell ref="AI29:AJ29"/>
    <mergeCell ref="AK29:AL29"/>
    <mergeCell ref="AM29:AN29"/>
    <mergeCell ref="AO29:AP29"/>
    <mergeCell ref="AC31:AD31"/>
    <mergeCell ref="AE31:AF31"/>
    <mergeCell ref="B31:B32"/>
    <mergeCell ref="BS30:BT30"/>
    <mergeCell ref="BU30:BV30"/>
    <mergeCell ref="BW30:BX30"/>
    <mergeCell ref="BY30:BZ30"/>
    <mergeCell ref="CA30:CB30"/>
    <mergeCell ref="CC30:CD30"/>
    <mergeCell ref="BG30:BH30"/>
    <mergeCell ref="BI30:BJ30"/>
    <mergeCell ref="BK30:BL30"/>
    <mergeCell ref="BM30:BN30"/>
    <mergeCell ref="BO30:BP30"/>
    <mergeCell ref="BQ30:BR30"/>
    <mergeCell ref="AU30:AV30"/>
    <mergeCell ref="AW30:AX30"/>
    <mergeCell ref="AY30:AZ30"/>
    <mergeCell ref="BA30:BB30"/>
    <mergeCell ref="BC30:BD30"/>
    <mergeCell ref="BE30:BF30"/>
    <mergeCell ref="AI30:AJ30"/>
    <mergeCell ref="AK30:AL30"/>
    <mergeCell ref="AM30:AN30"/>
    <mergeCell ref="AO30:AP30"/>
    <mergeCell ref="AQ30:AR30"/>
    <mergeCell ref="AS30:AT30"/>
    <mergeCell ref="BY31:BZ31"/>
    <mergeCell ref="CA31:CB31"/>
    <mergeCell ref="CC31:CD31"/>
    <mergeCell ref="W32:X32"/>
    <mergeCell ref="BE31:BF31"/>
    <mergeCell ref="BO31:BP31"/>
    <mergeCell ref="BQ31:BR31"/>
    <mergeCell ref="BS31:BT31"/>
    <mergeCell ref="BU31:BV31"/>
    <mergeCell ref="BW31:BX31"/>
    <mergeCell ref="AS31:AT31"/>
    <mergeCell ref="AU31:AV31"/>
    <mergeCell ref="AW31:AX31"/>
    <mergeCell ref="AY31:AZ31"/>
    <mergeCell ref="BA31:BB31"/>
    <mergeCell ref="BC31:BD31"/>
    <mergeCell ref="AG31:AH31"/>
    <mergeCell ref="AI31:AJ31"/>
    <mergeCell ref="AK31:AL31"/>
    <mergeCell ref="AM31:AN31"/>
    <mergeCell ref="AO31:AP31"/>
    <mergeCell ref="AQ31:AR31"/>
    <mergeCell ref="W31:X31"/>
    <mergeCell ref="Y31:Z31"/>
    <mergeCell ref="AA31:AB31"/>
    <mergeCell ref="CA32:CB32"/>
    <mergeCell ref="CC32:CD32"/>
    <mergeCell ref="B33:B34"/>
    <mergeCell ref="BI32:BJ32"/>
    <mergeCell ref="BK32:BL32"/>
    <mergeCell ref="BM32:BN32"/>
    <mergeCell ref="BO32:BP32"/>
    <mergeCell ref="BQ32:BR32"/>
    <mergeCell ref="BS32:BT32"/>
    <mergeCell ref="AW32:AX32"/>
    <mergeCell ref="AY32:AZ32"/>
    <mergeCell ref="BA32:BB32"/>
    <mergeCell ref="BC32:BD32"/>
    <mergeCell ref="BE32:BF32"/>
    <mergeCell ref="BG32:BH32"/>
    <mergeCell ref="AK32:AL32"/>
    <mergeCell ref="AM32:AN32"/>
    <mergeCell ref="AO32:AP32"/>
    <mergeCell ref="AQ32:AR32"/>
    <mergeCell ref="AS32:AT32"/>
    <mergeCell ref="AU32:AV32"/>
    <mergeCell ref="Y32:Z32"/>
    <mergeCell ref="AA32:AB32"/>
    <mergeCell ref="AC32:AD32"/>
    <mergeCell ref="AE32:AF32"/>
    <mergeCell ref="AG32:AH32"/>
    <mergeCell ref="AI32:AJ32"/>
    <mergeCell ref="AY33:AZ33"/>
    <mergeCell ref="BU32:BV32"/>
    <mergeCell ref="BW32:BX32"/>
    <mergeCell ref="BY32:BZ32"/>
    <mergeCell ref="AI34:AJ34"/>
    <mergeCell ref="AK34:AL34"/>
    <mergeCell ref="AM34:AN34"/>
    <mergeCell ref="AO34:AP34"/>
    <mergeCell ref="AQ34:AR34"/>
    <mergeCell ref="AS34:AT34"/>
    <mergeCell ref="W34:X34"/>
    <mergeCell ref="Y34:Z34"/>
    <mergeCell ref="AA34:AB34"/>
    <mergeCell ref="AC34:AD34"/>
    <mergeCell ref="AE34:AF34"/>
    <mergeCell ref="AG34:AH34"/>
    <mergeCell ref="BW33:BX33"/>
    <mergeCell ref="BY33:BZ33"/>
    <mergeCell ref="AY34:AZ34"/>
    <mergeCell ref="BA34:BB34"/>
    <mergeCell ref="BO34:BP34"/>
    <mergeCell ref="BQ34:BR34"/>
    <mergeCell ref="AU34:AV34"/>
    <mergeCell ref="AW34:AX34"/>
    <mergeCell ref="BA33:BB33"/>
    <mergeCell ref="AE33:AF33"/>
    <mergeCell ref="AG33:AH33"/>
    <mergeCell ref="AI33:AJ33"/>
    <mergeCell ref="AK33:AL33"/>
    <mergeCell ref="AM33:AN33"/>
    <mergeCell ref="AO33:AP33"/>
    <mergeCell ref="W33:X33"/>
    <mergeCell ref="Y33:Z33"/>
    <mergeCell ref="AA33:AB33"/>
    <mergeCell ref="AC33:AD33"/>
    <mergeCell ref="Y40:Z40"/>
    <mergeCell ref="AA40:AB40"/>
    <mergeCell ref="BQ39:BR39"/>
    <mergeCell ref="BS39:BT39"/>
    <mergeCell ref="CA33:CB33"/>
    <mergeCell ref="CC33:CD33"/>
    <mergeCell ref="BC33:BD33"/>
    <mergeCell ref="BE33:BF33"/>
    <mergeCell ref="BO33:BP33"/>
    <mergeCell ref="BQ33:BR33"/>
    <mergeCell ref="BS33:BT33"/>
    <mergeCell ref="BU33:BV33"/>
    <mergeCell ref="AQ33:AR33"/>
    <mergeCell ref="AS33:AT33"/>
    <mergeCell ref="AU33:AV33"/>
    <mergeCell ref="AW33:AX33"/>
    <mergeCell ref="BS34:BT34"/>
    <mergeCell ref="BU34:BV34"/>
    <mergeCell ref="BW34:BX34"/>
    <mergeCell ref="BY34:BZ34"/>
    <mergeCell ref="CA34:CB34"/>
    <mergeCell ref="CC34:CD34"/>
    <mergeCell ref="BG34:BH34"/>
    <mergeCell ref="BI34:BJ34"/>
    <mergeCell ref="BK34:BL34"/>
    <mergeCell ref="BM34:BN34"/>
    <mergeCell ref="Y39:Z39"/>
    <mergeCell ref="AA39:AB39"/>
    <mergeCell ref="AC39:AD39"/>
    <mergeCell ref="AE39:AF39"/>
    <mergeCell ref="BC34:BD34"/>
    <mergeCell ref="BE34:BF34"/>
    <mergeCell ref="AG39:AH39"/>
    <mergeCell ref="AI39:AJ39"/>
    <mergeCell ref="BO37:CD37"/>
    <mergeCell ref="BG38:CD38"/>
    <mergeCell ref="B39:B40"/>
    <mergeCell ref="W39:X39"/>
    <mergeCell ref="A36:BK36"/>
    <mergeCell ref="B37:B38"/>
    <mergeCell ref="W37:BF38"/>
    <mergeCell ref="BG37:BN37"/>
    <mergeCell ref="CC39:CD39"/>
    <mergeCell ref="W40:X40"/>
    <mergeCell ref="AU40:AV40"/>
    <mergeCell ref="AW40:AX40"/>
    <mergeCell ref="AY40:AZ40"/>
    <mergeCell ref="AC40:AD40"/>
    <mergeCell ref="AE40:AF40"/>
    <mergeCell ref="AG40:AH40"/>
    <mergeCell ref="AI40:AJ40"/>
    <mergeCell ref="AK40:AL40"/>
    <mergeCell ref="BU39:BV39"/>
    <mergeCell ref="BW39:BX39"/>
    <mergeCell ref="BY39:BZ39"/>
    <mergeCell ref="CA39:CB39"/>
    <mergeCell ref="AW39:AX39"/>
    <mergeCell ref="AY39:AZ39"/>
    <mergeCell ref="BA39:BB39"/>
    <mergeCell ref="BC39:BD39"/>
    <mergeCell ref="BE39:BF39"/>
    <mergeCell ref="BO39:BP39"/>
    <mergeCell ref="AK39:AL39"/>
    <mergeCell ref="AM39:AN39"/>
    <mergeCell ref="AO39:AP39"/>
    <mergeCell ref="AQ39:AR39"/>
    <mergeCell ref="AS39:AT39"/>
    <mergeCell ref="AU39:AV39"/>
    <mergeCell ref="W41:X41"/>
    <mergeCell ref="Y41:Z41"/>
    <mergeCell ref="AA41:AB41"/>
    <mergeCell ref="AC41:AD41"/>
    <mergeCell ref="AE41:AF41"/>
    <mergeCell ref="AG41:AH41"/>
    <mergeCell ref="BY40:BZ40"/>
    <mergeCell ref="AM40:AN40"/>
    <mergeCell ref="CA40:CB40"/>
    <mergeCell ref="CC40:CD40"/>
    <mergeCell ref="B41:B42"/>
    <mergeCell ref="BM40:BN40"/>
    <mergeCell ref="BO40:BP40"/>
    <mergeCell ref="BQ40:BR40"/>
    <mergeCell ref="BS40:BT40"/>
    <mergeCell ref="BU40:BV40"/>
    <mergeCell ref="BW40:BX40"/>
    <mergeCell ref="BA40:BB40"/>
    <mergeCell ref="BC40:BD40"/>
    <mergeCell ref="BE40:BF40"/>
    <mergeCell ref="BG40:BH40"/>
    <mergeCell ref="BI40:BJ40"/>
    <mergeCell ref="BK40:BL40"/>
    <mergeCell ref="AO40:AP40"/>
    <mergeCell ref="AQ40:AR40"/>
    <mergeCell ref="AS40:AT40"/>
    <mergeCell ref="AE42:AF42"/>
    <mergeCell ref="AG42:AH42"/>
    <mergeCell ref="AI42:AJ42"/>
    <mergeCell ref="AK42:AL42"/>
    <mergeCell ref="CA41:CB41"/>
    <mergeCell ref="CC41:CD41"/>
    <mergeCell ref="W42:X42"/>
    <mergeCell ref="Y42:Z42"/>
    <mergeCell ref="BO41:BP41"/>
    <mergeCell ref="BQ41:BR41"/>
    <mergeCell ref="BS41:BT41"/>
    <mergeCell ref="BU41:BV41"/>
    <mergeCell ref="BW41:BX41"/>
    <mergeCell ref="BY41:BZ41"/>
    <mergeCell ref="AU41:AV41"/>
    <mergeCell ref="AW41:AX41"/>
    <mergeCell ref="AY41:AZ41"/>
    <mergeCell ref="BA41:BB41"/>
    <mergeCell ref="BC41:BD41"/>
    <mergeCell ref="BE41:BF41"/>
    <mergeCell ref="AI41:AJ41"/>
    <mergeCell ref="AK41:AL41"/>
    <mergeCell ref="AM41:AN41"/>
    <mergeCell ref="AO41:AP41"/>
    <mergeCell ref="AQ41:AR41"/>
    <mergeCell ref="AS41:AT41"/>
    <mergeCell ref="AC43:AD43"/>
    <mergeCell ref="AE43:AF43"/>
    <mergeCell ref="BW42:BX42"/>
    <mergeCell ref="BY42:BZ42"/>
    <mergeCell ref="CA42:CB42"/>
    <mergeCell ref="CC42:CD42"/>
    <mergeCell ref="B43:B44"/>
    <mergeCell ref="BK42:BL42"/>
    <mergeCell ref="BM42:BN42"/>
    <mergeCell ref="BO42:BP42"/>
    <mergeCell ref="BQ42:BR42"/>
    <mergeCell ref="BS42:BT42"/>
    <mergeCell ref="BU42:BV42"/>
    <mergeCell ref="AY42:AZ42"/>
    <mergeCell ref="BA42:BB42"/>
    <mergeCell ref="BC42:BD42"/>
    <mergeCell ref="BE42:BF42"/>
    <mergeCell ref="BG42:BH42"/>
    <mergeCell ref="BI42:BJ42"/>
    <mergeCell ref="AM42:AN42"/>
    <mergeCell ref="AO42:AP42"/>
    <mergeCell ref="AQ42:AR42"/>
    <mergeCell ref="AS42:AT42"/>
    <mergeCell ref="AU42:AV42"/>
    <mergeCell ref="AW42:AX42"/>
    <mergeCell ref="AA42:AB42"/>
    <mergeCell ref="AC42:AD42"/>
    <mergeCell ref="BY43:BZ43"/>
    <mergeCell ref="CA43:CB43"/>
    <mergeCell ref="CC43:CD43"/>
    <mergeCell ref="W44:X44"/>
    <mergeCell ref="BE43:BF43"/>
    <mergeCell ref="BO43:BP43"/>
    <mergeCell ref="BQ43:BR43"/>
    <mergeCell ref="BS43:BT43"/>
    <mergeCell ref="BU43:BV43"/>
    <mergeCell ref="BW43:BX43"/>
    <mergeCell ref="AS43:AT43"/>
    <mergeCell ref="AU43:AV43"/>
    <mergeCell ref="AW43:AX43"/>
    <mergeCell ref="AY43:AZ43"/>
    <mergeCell ref="BA43:BB43"/>
    <mergeCell ref="BC43:BD43"/>
    <mergeCell ref="AG43:AH43"/>
    <mergeCell ref="AI43:AJ43"/>
    <mergeCell ref="AK43:AL43"/>
    <mergeCell ref="AM43:AN43"/>
    <mergeCell ref="AO43:AP43"/>
    <mergeCell ref="AQ43:AR43"/>
    <mergeCell ref="W43:X43"/>
    <mergeCell ref="Y43:Z43"/>
    <mergeCell ref="AA43:AB43"/>
    <mergeCell ref="CA44:CB44"/>
    <mergeCell ref="CC44:CD44"/>
    <mergeCell ref="B45:B46"/>
    <mergeCell ref="BI44:BJ44"/>
    <mergeCell ref="BK44:BL44"/>
    <mergeCell ref="BM44:BN44"/>
    <mergeCell ref="BO44:BP44"/>
    <mergeCell ref="BQ44:BR44"/>
    <mergeCell ref="BS44:BT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AY45:AZ45"/>
    <mergeCell ref="BA45:BB45"/>
    <mergeCell ref="AE45:AF45"/>
    <mergeCell ref="AG45:AH45"/>
    <mergeCell ref="AI45:AJ45"/>
    <mergeCell ref="AK45:AL45"/>
    <mergeCell ref="AM45:AN45"/>
    <mergeCell ref="AO45:AP45"/>
    <mergeCell ref="W45:X45"/>
    <mergeCell ref="Y45:Z45"/>
    <mergeCell ref="AA45:AB45"/>
    <mergeCell ref="AC45:AD45"/>
    <mergeCell ref="BU44:BV44"/>
    <mergeCell ref="BW44:BX44"/>
    <mergeCell ref="BY44:BZ44"/>
    <mergeCell ref="AI46:AJ46"/>
    <mergeCell ref="AK46:AL46"/>
    <mergeCell ref="AM46:AN46"/>
    <mergeCell ref="AO46:AP46"/>
    <mergeCell ref="AQ46:AR46"/>
    <mergeCell ref="AS46:AT46"/>
    <mergeCell ref="W46:X46"/>
    <mergeCell ref="Y46:Z46"/>
    <mergeCell ref="AA46:AB46"/>
    <mergeCell ref="AC46:AD46"/>
    <mergeCell ref="AE46:AF46"/>
    <mergeCell ref="AG46:AH46"/>
    <mergeCell ref="BW45:BX45"/>
    <mergeCell ref="BY45:BZ45"/>
    <mergeCell ref="AY46:AZ46"/>
    <mergeCell ref="BA46:BB46"/>
    <mergeCell ref="CA45:CB45"/>
    <mergeCell ref="CC45:CD45"/>
    <mergeCell ref="BC45:BD45"/>
    <mergeCell ref="BE45:BF45"/>
    <mergeCell ref="BO45:BP45"/>
    <mergeCell ref="BQ45:BR45"/>
    <mergeCell ref="BS45:BT45"/>
    <mergeCell ref="BU45:BV45"/>
    <mergeCell ref="AQ45:AR45"/>
    <mergeCell ref="AS45:AT45"/>
    <mergeCell ref="AU45:AV45"/>
    <mergeCell ref="AW45:AX45"/>
    <mergeCell ref="BS46:BT46"/>
    <mergeCell ref="BU46:BV46"/>
    <mergeCell ref="BW46:BX46"/>
    <mergeCell ref="BY46:BZ46"/>
    <mergeCell ref="CA46:CB46"/>
    <mergeCell ref="CC46:CD46"/>
    <mergeCell ref="BG46:BH46"/>
    <mergeCell ref="BI46:BJ46"/>
    <mergeCell ref="BK46:BL46"/>
    <mergeCell ref="BM46:BN46"/>
    <mergeCell ref="BO46:BP46"/>
    <mergeCell ref="BQ46:BR46"/>
    <mergeCell ref="AU46:AV46"/>
    <mergeCell ref="AW46:AX46"/>
    <mergeCell ref="BC46:BD46"/>
    <mergeCell ref="BE46:BF46"/>
    <mergeCell ref="BC47:BD47"/>
    <mergeCell ref="AG47:AH47"/>
    <mergeCell ref="AI47:AJ47"/>
    <mergeCell ref="AK47:AL47"/>
    <mergeCell ref="AM47:AN47"/>
    <mergeCell ref="AO47:AP47"/>
    <mergeCell ref="AQ47:AR47"/>
    <mergeCell ref="W47:X47"/>
    <mergeCell ref="Y47:Z47"/>
    <mergeCell ref="AA47:AB47"/>
    <mergeCell ref="AC47:AD47"/>
    <mergeCell ref="AE47:AF47"/>
    <mergeCell ref="B47:B48"/>
    <mergeCell ref="AM48:AN48"/>
    <mergeCell ref="AO48:AP48"/>
    <mergeCell ref="AQ48:AR48"/>
    <mergeCell ref="AS48:AT48"/>
    <mergeCell ref="AU48:AV48"/>
    <mergeCell ref="Y48:Z48"/>
    <mergeCell ref="AA48:AB48"/>
    <mergeCell ref="AC48:AD48"/>
    <mergeCell ref="AE48:AF48"/>
    <mergeCell ref="AG48:AH48"/>
    <mergeCell ref="AI48:AJ48"/>
    <mergeCell ref="BY47:BZ47"/>
    <mergeCell ref="CA47:CB47"/>
    <mergeCell ref="CC47:CD47"/>
    <mergeCell ref="W48:X48"/>
    <mergeCell ref="BE47:BF47"/>
    <mergeCell ref="BO47:BP47"/>
    <mergeCell ref="BQ47:BR47"/>
    <mergeCell ref="BS47:BT47"/>
    <mergeCell ref="BU47:BV47"/>
    <mergeCell ref="BW47:BX47"/>
    <mergeCell ref="AS47:AT47"/>
    <mergeCell ref="AU47:AV47"/>
    <mergeCell ref="AW47:AX47"/>
    <mergeCell ref="AY47:AZ47"/>
    <mergeCell ref="BA47:BB47"/>
    <mergeCell ref="W54:X54"/>
    <mergeCell ref="CA53:CB53"/>
    <mergeCell ref="CC53:CD53"/>
    <mergeCell ref="AM53:AN53"/>
    <mergeCell ref="AO53:AP53"/>
    <mergeCell ref="AQ53:AR53"/>
    <mergeCell ref="AS53:AT53"/>
    <mergeCell ref="AW54:AX54"/>
    <mergeCell ref="AY54:AZ54"/>
    <mergeCell ref="BA54:BB54"/>
    <mergeCell ref="BC54:BD54"/>
    <mergeCell ref="BE54:BF54"/>
    <mergeCell ref="BG54:BH54"/>
    <mergeCell ref="BO53:BP53"/>
    <mergeCell ref="BQ53:BR53"/>
    <mergeCell ref="BS53:BT53"/>
    <mergeCell ref="BU53:BV53"/>
    <mergeCell ref="CE53:CF53"/>
    <mergeCell ref="CG53:CH53"/>
    <mergeCell ref="CI53:CJ53"/>
    <mergeCell ref="CK53:CL53"/>
    <mergeCell ref="BU48:BV48"/>
    <mergeCell ref="BW48:BX48"/>
    <mergeCell ref="BY48:BZ48"/>
    <mergeCell ref="CA48:CB48"/>
    <mergeCell ref="CC48:CD48"/>
    <mergeCell ref="A50:AR50"/>
    <mergeCell ref="BI48:BJ48"/>
    <mergeCell ref="BK48:BL48"/>
    <mergeCell ref="BM48:BN48"/>
    <mergeCell ref="BO48:BP48"/>
    <mergeCell ref="BQ48:BR48"/>
    <mergeCell ref="BS48:BT48"/>
    <mergeCell ref="AW48:AX48"/>
    <mergeCell ref="AY48:AZ48"/>
    <mergeCell ref="BA48:BB48"/>
    <mergeCell ref="BC48:BD48"/>
    <mergeCell ref="BE48:BF48"/>
    <mergeCell ref="BG48:BH48"/>
    <mergeCell ref="AK48:AL48"/>
    <mergeCell ref="BY53:BZ53"/>
    <mergeCell ref="AU53:AV53"/>
    <mergeCell ref="AW53:AX53"/>
    <mergeCell ref="AY53:AZ53"/>
    <mergeCell ref="BA53:BB53"/>
    <mergeCell ref="BC53:BD53"/>
    <mergeCell ref="BE53:BF53"/>
    <mergeCell ref="AI53:AJ53"/>
    <mergeCell ref="AK53:AL53"/>
    <mergeCell ref="CE51:CR51"/>
    <mergeCell ref="BG52:CD52"/>
    <mergeCell ref="CE52:CR52"/>
    <mergeCell ref="B53:B54"/>
    <mergeCell ref="B51:B52"/>
    <mergeCell ref="W51:BF52"/>
    <mergeCell ref="BG51:BN51"/>
    <mergeCell ref="BO51:CD51"/>
    <mergeCell ref="CM53:CN53"/>
    <mergeCell ref="CO53:CP53"/>
    <mergeCell ref="CQ53:CR53"/>
    <mergeCell ref="W53:X53"/>
    <mergeCell ref="Y53:Z53"/>
    <mergeCell ref="AA53:AB53"/>
    <mergeCell ref="AC53:AD53"/>
    <mergeCell ref="AE53:AF53"/>
    <mergeCell ref="AG53:AH53"/>
    <mergeCell ref="CM54:CN54"/>
    <mergeCell ref="CO54:CP54"/>
    <mergeCell ref="CQ54:CR54"/>
    <mergeCell ref="BU54:BV54"/>
    <mergeCell ref="BW54:BX54"/>
    <mergeCell ref="BY54:BZ54"/>
    <mergeCell ref="CA54:CB54"/>
    <mergeCell ref="CC54:CD54"/>
    <mergeCell ref="CE54:CF54"/>
    <mergeCell ref="BI54:BJ54"/>
    <mergeCell ref="BK54:BL54"/>
    <mergeCell ref="BM54:BN54"/>
    <mergeCell ref="BO54:BP54"/>
    <mergeCell ref="BQ54:BR54"/>
    <mergeCell ref="BS54:BT54"/>
    <mergeCell ref="BW53:BX53"/>
    <mergeCell ref="AO55:AP55"/>
    <mergeCell ref="AQ55:AR55"/>
    <mergeCell ref="W55:X55"/>
    <mergeCell ref="Y55:Z55"/>
    <mergeCell ref="AA55:AB55"/>
    <mergeCell ref="AC55:AD55"/>
    <mergeCell ref="AE55:AF55"/>
    <mergeCell ref="B55:B56"/>
    <mergeCell ref="CG54:CH54"/>
    <mergeCell ref="CI54:CJ54"/>
    <mergeCell ref="CK54:CL54"/>
    <mergeCell ref="AK54:AL54"/>
    <mergeCell ref="AM54:AN54"/>
    <mergeCell ref="AO54:AP54"/>
    <mergeCell ref="AQ54:AR54"/>
    <mergeCell ref="AS54:AT54"/>
    <mergeCell ref="AU54:AV54"/>
    <mergeCell ref="Y54:Z54"/>
    <mergeCell ref="AA54:AB54"/>
    <mergeCell ref="AC54:AD54"/>
    <mergeCell ref="AE54:AF54"/>
    <mergeCell ref="AG54:AH54"/>
    <mergeCell ref="AI54:AJ54"/>
    <mergeCell ref="CK55:CL55"/>
    <mergeCell ref="BQ56:BR56"/>
    <mergeCell ref="AU56:AV56"/>
    <mergeCell ref="AG55:AH55"/>
    <mergeCell ref="AI55:AJ55"/>
    <mergeCell ref="AK55:AL55"/>
    <mergeCell ref="AM55:AN55"/>
    <mergeCell ref="BO56:BP56"/>
    <mergeCell ref="CM55:CN55"/>
    <mergeCell ref="CO55:CP55"/>
    <mergeCell ref="CQ55:CR55"/>
    <mergeCell ref="BY55:BZ55"/>
    <mergeCell ref="CA55:CB55"/>
    <mergeCell ref="CC55:CD55"/>
    <mergeCell ref="CE55:CF55"/>
    <mergeCell ref="CG55:CH55"/>
    <mergeCell ref="CI55:CJ55"/>
    <mergeCell ref="BE55:BF55"/>
    <mergeCell ref="BO55:BP55"/>
    <mergeCell ref="BQ55:BR55"/>
    <mergeCell ref="BS55:BT55"/>
    <mergeCell ref="BU55:BV55"/>
    <mergeCell ref="BW55:BX55"/>
    <mergeCell ref="AS55:AT55"/>
    <mergeCell ref="AU55:AV55"/>
    <mergeCell ref="AW55:AX55"/>
    <mergeCell ref="AY55:AZ55"/>
    <mergeCell ref="BA55:BB55"/>
    <mergeCell ref="BC55:BD55"/>
    <mergeCell ref="AW56:AX56"/>
    <mergeCell ref="AY56:AZ56"/>
    <mergeCell ref="BA56:BB56"/>
    <mergeCell ref="BC56:BD56"/>
    <mergeCell ref="BE56:BF56"/>
    <mergeCell ref="AI56:AJ56"/>
    <mergeCell ref="AK56:AL56"/>
    <mergeCell ref="AM56:AN56"/>
    <mergeCell ref="AO56:AP56"/>
    <mergeCell ref="AQ56:AR56"/>
    <mergeCell ref="AS56:AT56"/>
    <mergeCell ref="W56:X56"/>
    <mergeCell ref="Y56:Z56"/>
    <mergeCell ref="AA56:AB56"/>
    <mergeCell ref="AC56:AD56"/>
    <mergeCell ref="AE56:AF56"/>
    <mergeCell ref="AG56:AH56"/>
    <mergeCell ref="AA57:AB57"/>
    <mergeCell ref="AC57:AD57"/>
    <mergeCell ref="AE57:AF57"/>
    <mergeCell ref="AG57:AH57"/>
    <mergeCell ref="AI57:AJ57"/>
    <mergeCell ref="AK57:AL57"/>
    <mergeCell ref="CQ56:CR56"/>
    <mergeCell ref="B57:B58"/>
    <mergeCell ref="W57:X57"/>
    <mergeCell ref="Y57:Z57"/>
    <mergeCell ref="CE56:CF56"/>
    <mergeCell ref="CG56:CH56"/>
    <mergeCell ref="CI56:CJ56"/>
    <mergeCell ref="CK56:CL56"/>
    <mergeCell ref="CM56:CN56"/>
    <mergeCell ref="CO56:CP56"/>
    <mergeCell ref="BS56:BT56"/>
    <mergeCell ref="BU56:BV56"/>
    <mergeCell ref="BW56:BX56"/>
    <mergeCell ref="BY56:BZ56"/>
    <mergeCell ref="CA56:CB56"/>
    <mergeCell ref="CC56:CD56"/>
    <mergeCell ref="BG56:BH56"/>
    <mergeCell ref="BI56:BJ56"/>
    <mergeCell ref="BK56:BL56"/>
    <mergeCell ref="BM56:BN56"/>
    <mergeCell ref="W58:X58"/>
    <mergeCell ref="Y58:Z58"/>
    <mergeCell ref="AA58:AB58"/>
    <mergeCell ref="CE57:CF57"/>
    <mergeCell ref="CG57:CH57"/>
    <mergeCell ref="CI57:CJ57"/>
    <mergeCell ref="AS58:AT58"/>
    <mergeCell ref="AU58:AV58"/>
    <mergeCell ref="AW58:AX58"/>
    <mergeCell ref="AY58:AZ58"/>
    <mergeCell ref="AC58:AD58"/>
    <mergeCell ref="AE58:AF58"/>
    <mergeCell ref="AG58:AH58"/>
    <mergeCell ref="AI58:AJ58"/>
    <mergeCell ref="AK58:AL58"/>
    <mergeCell ref="AM58:AN58"/>
    <mergeCell ref="CQ57:CR57"/>
    <mergeCell ref="AW57:AX57"/>
    <mergeCell ref="CK57:CL57"/>
    <mergeCell ref="CM57:CN57"/>
    <mergeCell ref="CO57:CP57"/>
    <mergeCell ref="BS57:BT57"/>
    <mergeCell ref="BU57:BV57"/>
    <mergeCell ref="BW57:BX57"/>
    <mergeCell ref="BY57:BZ57"/>
    <mergeCell ref="CA57:CB57"/>
    <mergeCell ref="CC57:CD57"/>
    <mergeCell ref="AY57:AZ57"/>
    <mergeCell ref="BA57:BB57"/>
    <mergeCell ref="BC57:BD57"/>
    <mergeCell ref="BE57:BF57"/>
    <mergeCell ref="BO57:BP57"/>
    <mergeCell ref="BQ57:BR57"/>
    <mergeCell ref="AM57:AN57"/>
    <mergeCell ref="AO57:AP57"/>
    <mergeCell ref="AQ57:AR57"/>
    <mergeCell ref="AS57:AT57"/>
    <mergeCell ref="AU57:AV57"/>
    <mergeCell ref="AE59:AF59"/>
    <mergeCell ref="CK58:CL58"/>
    <mergeCell ref="CM58:CN58"/>
    <mergeCell ref="CO58:CP58"/>
    <mergeCell ref="CQ58:CR58"/>
    <mergeCell ref="B59:B60"/>
    <mergeCell ref="BY58:BZ58"/>
    <mergeCell ref="CA58:CB58"/>
    <mergeCell ref="CC58:CD58"/>
    <mergeCell ref="CE58:CF58"/>
    <mergeCell ref="CG58:CH58"/>
    <mergeCell ref="CI58:CJ58"/>
    <mergeCell ref="BM58:BN58"/>
    <mergeCell ref="BO58:BP58"/>
    <mergeCell ref="BQ58:BR58"/>
    <mergeCell ref="BS58:BT58"/>
    <mergeCell ref="BU58:BV58"/>
    <mergeCell ref="BW58:BX58"/>
    <mergeCell ref="BA58:BB58"/>
    <mergeCell ref="BC58:BD58"/>
    <mergeCell ref="CK59:CL59"/>
    <mergeCell ref="CM59:CN59"/>
    <mergeCell ref="CO59:CP59"/>
    <mergeCell ref="CQ59:CR59"/>
    <mergeCell ref="BY59:BZ59"/>
    <mergeCell ref="CA59:CB59"/>
    <mergeCell ref="BE58:BF58"/>
    <mergeCell ref="BG58:BH58"/>
    <mergeCell ref="BI58:BJ58"/>
    <mergeCell ref="BK58:BL58"/>
    <mergeCell ref="AO58:AP58"/>
    <mergeCell ref="AQ58:AR58"/>
    <mergeCell ref="W60:X60"/>
    <mergeCell ref="Y60:Z60"/>
    <mergeCell ref="AA60:AB60"/>
    <mergeCell ref="AC60:AD60"/>
    <mergeCell ref="AE60:AF60"/>
    <mergeCell ref="AG60:AH60"/>
    <mergeCell ref="CC59:CD59"/>
    <mergeCell ref="CE59:CF59"/>
    <mergeCell ref="CG59:CH59"/>
    <mergeCell ref="CI59:CJ59"/>
    <mergeCell ref="BE59:BF59"/>
    <mergeCell ref="BO59:BP59"/>
    <mergeCell ref="BQ59:BR59"/>
    <mergeCell ref="BS59:BT59"/>
    <mergeCell ref="BU59:BV59"/>
    <mergeCell ref="BW59:BX59"/>
    <mergeCell ref="AS59:AT59"/>
    <mergeCell ref="AU59:AV59"/>
    <mergeCell ref="AW59:AX59"/>
    <mergeCell ref="AY59:AZ59"/>
    <mergeCell ref="BA59:BB59"/>
    <mergeCell ref="BC59:BD59"/>
    <mergeCell ref="AG59:AH59"/>
    <mergeCell ref="AI59:AJ59"/>
    <mergeCell ref="AK59:AL59"/>
    <mergeCell ref="AM59:AN59"/>
    <mergeCell ref="AO59:AP59"/>
    <mergeCell ref="AQ59:AR59"/>
    <mergeCell ref="W59:X59"/>
    <mergeCell ref="Y59:Z59"/>
    <mergeCell ref="AA59:AB59"/>
    <mergeCell ref="AC59:AD59"/>
    <mergeCell ref="AA62:AB62"/>
    <mergeCell ref="CE61:CF61"/>
    <mergeCell ref="CG61:CH61"/>
    <mergeCell ref="CI61:CJ61"/>
    <mergeCell ref="BO60:BP60"/>
    <mergeCell ref="BQ60:BR60"/>
    <mergeCell ref="AU60:AV60"/>
    <mergeCell ref="AW60:AX60"/>
    <mergeCell ref="AY60:AZ60"/>
    <mergeCell ref="BA60:BB60"/>
    <mergeCell ref="BC60:BD60"/>
    <mergeCell ref="BE60:BF60"/>
    <mergeCell ref="AI60:AJ60"/>
    <mergeCell ref="AK60:AL60"/>
    <mergeCell ref="AM60:AN60"/>
    <mergeCell ref="AO60:AP60"/>
    <mergeCell ref="AQ60:AR60"/>
    <mergeCell ref="AS60:AT60"/>
    <mergeCell ref="AO61:AP61"/>
    <mergeCell ref="AQ61:AR61"/>
    <mergeCell ref="AS61:AT61"/>
    <mergeCell ref="AU61:AV61"/>
    <mergeCell ref="AA61:AB61"/>
    <mergeCell ref="AC61:AD61"/>
    <mergeCell ref="AE61:AF61"/>
    <mergeCell ref="AG61:AH61"/>
    <mergeCell ref="AI61:AJ61"/>
    <mergeCell ref="AK61:AL61"/>
    <mergeCell ref="AG62:AH62"/>
    <mergeCell ref="AI62:AJ62"/>
    <mergeCell ref="AK62:AL62"/>
    <mergeCell ref="AM62:AN62"/>
    <mergeCell ref="CQ60:CR60"/>
    <mergeCell ref="B61:B62"/>
    <mergeCell ref="W61:X61"/>
    <mergeCell ref="Y61:Z61"/>
    <mergeCell ref="CE60:CF60"/>
    <mergeCell ref="CG60:CH60"/>
    <mergeCell ref="CI60:CJ60"/>
    <mergeCell ref="CK60:CL60"/>
    <mergeCell ref="CM60:CN60"/>
    <mergeCell ref="CO60:CP60"/>
    <mergeCell ref="BS60:BT60"/>
    <mergeCell ref="BU60:BV60"/>
    <mergeCell ref="BW60:BX60"/>
    <mergeCell ref="BY60:BZ60"/>
    <mergeCell ref="CA60:CB60"/>
    <mergeCell ref="CC60:CD60"/>
    <mergeCell ref="BG60:BH60"/>
    <mergeCell ref="BI60:BJ60"/>
    <mergeCell ref="BK60:BL60"/>
    <mergeCell ref="BM60:BN60"/>
    <mergeCell ref="W62:X62"/>
    <mergeCell ref="Y62:Z62"/>
    <mergeCell ref="BI62:BJ62"/>
    <mergeCell ref="BK62:BL62"/>
    <mergeCell ref="AO62:AP62"/>
    <mergeCell ref="AQ62:AR62"/>
    <mergeCell ref="AS62:AT62"/>
    <mergeCell ref="AU62:AV62"/>
    <mergeCell ref="AW62:AX62"/>
    <mergeCell ref="AY62:AZ62"/>
    <mergeCell ref="AC62:AD62"/>
    <mergeCell ref="AE62:AF62"/>
    <mergeCell ref="CQ61:CR61"/>
    <mergeCell ref="AW61:AX61"/>
    <mergeCell ref="CK61:CL61"/>
    <mergeCell ref="CM61:CN61"/>
    <mergeCell ref="CO61:CP61"/>
    <mergeCell ref="BS61:BT61"/>
    <mergeCell ref="BU61:BV61"/>
    <mergeCell ref="BW61:BX61"/>
    <mergeCell ref="BY61:BZ61"/>
    <mergeCell ref="CA61:CB61"/>
    <mergeCell ref="CC61:CD61"/>
    <mergeCell ref="AY61:AZ61"/>
    <mergeCell ref="BA61:BB61"/>
    <mergeCell ref="BC61:BD61"/>
    <mergeCell ref="BE61:BF61"/>
    <mergeCell ref="BO61:BP61"/>
    <mergeCell ref="BQ61:BR61"/>
    <mergeCell ref="AM61:AN61"/>
    <mergeCell ref="W63:X63"/>
    <mergeCell ref="Y63:Z63"/>
    <mergeCell ref="AA63:AB63"/>
    <mergeCell ref="AC63:AD63"/>
    <mergeCell ref="AE63:AF63"/>
    <mergeCell ref="CK62:CL62"/>
    <mergeCell ref="CM62:CN62"/>
    <mergeCell ref="CO62:CP62"/>
    <mergeCell ref="CQ62:CR62"/>
    <mergeCell ref="B63:B64"/>
    <mergeCell ref="BY62:BZ62"/>
    <mergeCell ref="CA62:CB62"/>
    <mergeCell ref="CC62:CD62"/>
    <mergeCell ref="CE62:CF62"/>
    <mergeCell ref="CG62:CH62"/>
    <mergeCell ref="CI62:CJ62"/>
    <mergeCell ref="BM62:BN62"/>
    <mergeCell ref="BO62:BP62"/>
    <mergeCell ref="BQ62:BR62"/>
    <mergeCell ref="BS62:BT62"/>
    <mergeCell ref="BU62:BV62"/>
    <mergeCell ref="BW62:BX62"/>
    <mergeCell ref="BA62:BB62"/>
    <mergeCell ref="BC62:BD62"/>
    <mergeCell ref="CK63:CL63"/>
    <mergeCell ref="CM63:CN63"/>
    <mergeCell ref="CO63:CP63"/>
    <mergeCell ref="CQ63:CR63"/>
    <mergeCell ref="BY63:BZ63"/>
    <mergeCell ref="CA63:CB63"/>
    <mergeCell ref="BE62:BF62"/>
    <mergeCell ref="BG62:BH62"/>
    <mergeCell ref="CC63:CD63"/>
    <mergeCell ref="CE63:CF63"/>
    <mergeCell ref="CG63:CH63"/>
    <mergeCell ref="CI63:CJ63"/>
    <mergeCell ref="BE63:BF63"/>
    <mergeCell ref="BO63:BP63"/>
    <mergeCell ref="BQ63:BR63"/>
    <mergeCell ref="BS63:BT63"/>
    <mergeCell ref="BU63:BV63"/>
    <mergeCell ref="BW63:BX63"/>
    <mergeCell ref="AS63:AT63"/>
    <mergeCell ref="AU63:AV63"/>
    <mergeCell ref="AW63:AX63"/>
    <mergeCell ref="AY63:AZ63"/>
    <mergeCell ref="BA63:BB63"/>
    <mergeCell ref="BC63:BD63"/>
    <mergeCell ref="AG63:AH63"/>
    <mergeCell ref="AI63:AJ63"/>
    <mergeCell ref="AK63:AL63"/>
    <mergeCell ref="AM63:AN63"/>
    <mergeCell ref="AO63:AP63"/>
    <mergeCell ref="AQ63:AR63"/>
    <mergeCell ref="BO64:BP64"/>
    <mergeCell ref="BQ64:BR64"/>
    <mergeCell ref="AU64:AV64"/>
    <mergeCell ref="AW64:AX64"/>
    <mergeCell ref="AY64:AZ64"/>
    <mergeCell ref="BA64:BB64"/>
    <mergeCell ref="BC64:BD64"/>
    <mergeCell ref="BE64:BF64"/>
    <mergeCell ref="AI64:AJ64"/>
    <mergeCell ref="AK64:AL64"/>
    <mergeCell ref="AM64:AN64"/>
    <mergeCell ref="AO64:AP64"/>
    <mergeCell ref="AQ64:AR64"/>
    <mergeCell ref="AS64:AT64"/>
    <mergeCell ref="CQ64:CR64"/>
    <mergeCell ref="B65:B66"/>
    <mergeCell ref="W65:X65"/>
    <mergeCell ref="Y65:Z65"/>
    <mergeCell ref="CE64:CF64"/>
    <mergeCell ref="CG64:CH64"/>
    <mergeCell ref="CI64:CJ64"/>
    <mergeCell ref="CK64:CL64"/>
    <mergeCell ref="CM64:CN64"/>
    <mergeCell ref="CO64:CP64"/>
    <mergeCell ref="BS64:BT64"/>
    <mergeCell ref="BU64:BV64"/>
    <mergeCell ref="BW64:BX64"/>
    <mergeCell ref="BY64:BZ64"/>
    <mergeCell ref="CA64:CB64"/>
    <mergeCell ref="CC64:CD64"/>
    <mergeCell ref="BG64:BH64"/>
    <mergeCell ref="BI64:BJ64"/>
    <mergeCell ref="CQ65:CR65"/>
    <mergeCell ref="W66:X66"/>
    <mergeCell ref="C65:D66"/>
    <mergeCell ref="E65:E66"/>
    <mergeCell ref="F65:G66"/>
    <mergeCell ref="H65:I66"/>
    <mergeCell ref="J65:J66"/>
    <mergeCell ref="K65:L66"/>
    <mergeCell ref="M65:N66"/>
    <mergeCell ref="O65:P66"/>
    <mergeCell ref="Q65:R66"/>
    <mergeCell ref="S65:T66"/>
    <mergeCell ref="U65:V66"/>
    <mergeCell ref="AM65:AN65"/>
    <mergeCell ref="AO65:AP65"/>
    <mergeCell ref="AQ65:AR65"/>
    <mergeCell ref="AS65:AT65"/>
    <mergeCell ref="AU65:AV65"/>
    <mergeCell ref="AW65:AX65"/>
    <mergeCell ref="W64:X64"/>
    <mergeCell ref="Y64:Z64"/>
    <mergeCell ref="AA64:AB64"/>
    <mergeCell ref="AC64:AD64"/>
    <mergeCell ref="AE64:AF64"/>
    <mergeCell ref="AG64:AH64"/>
    <mergeCell ref="AA65:AB65"/>
    <mergeCell ref="AC65:AD65"/>
    <mergeCell ref="AE65:AF65"/>
    <mergeCell ref="AG65:AH65"/>
    <mergeCell ref="AI65:AJ65"/>
    <mergeCell ref="AK65:AL65"/>
    <mergeCell ref="CG65:CH65"/>
    <mergeCell ref="BK64:BL64"/>
    <mergeCell ref="BM64:BN64"/>
    <mergeCell ref="CI65:CJ65"/>
    <mergeCell ref="CK65:CL65"/>
    <mergeCell ref="CM65:CN65"/>
    <mergeCell ref="CO65:CP65"/>
    <mergeCell ref="BS65:BT65"/>
    <mergeCell ref="BU65:BV65"/>
    <mergeCell ref="BW65:BX65"/>
    <mergeCell ref="BY65:BZ65"/>
    <mergeCell ref="CA65:CB65"/>
    <mergeCell ref="CC65:CD65"/>
    <mergeCell ref="AY65:AZ65"/>
    <mergeCell ref="BA65:BB65"/>
    <mergeCell ref="BC65:BD65"/>
    <mergeCell ref="BE65:BF65"/>
    <mergeCell ref="BO65:BP65"/>
    <mergeCell ref="BQ65:BR65"/>
    <mergeCell ref="W68:X68"/>
    <mergeCell ref="Y68:Z68"/>
    <mergeCell ref="AA68:AB68"/>
    <mergeCell ref="AC68:AD68"/>
    <mergeCell ref="AE68:AF68"/>
    <mergeCell ref="AG68:AH68"/>
    <mergeCell ref="CK67:CL67"/>
    <mergeCell ref="CM67:CN67"/>
    <mergeCell ref="CO67:CP67"/>
    <mergeCell ref="CQ66:CR66"/>
    <mergeCell ref="B67:B68"/>
    <mergeCell ref="BY66:BZ66"/>
    <mergeCell ref="CA66:CB66"/>
    <mergeCell ref="CC66:CD66"/>
    <mergeCell ref="CE66:CF66"/>
    <mergeCell ref="CG66:CH66"/>
    <mergeCell ref="CI66:CJ66"/>
    <mergeCell ref="BM66:BN66"/>
    <mergeCell ref="BO66:BP66"/>
    <mergeCell ref="BQ66:BR66"/>
    <mergeCell ref="BS66:BT66"/>
    <mergeCell ref="BU66:BV66"/>
    <mergeCell ref="BW66:BX66"/>
    <mergeCell ref="BA66:BB66"/>
    <mergeCell ref="BC66:BD66"/>
    <mergeCell ref="BE66:BF66"/>
    <mergeCell ref="BG66:BH66"/>
    <mergeCell ref="BI66:BJ66"/>
    <mergeCell ref="BK66:BL66"/>
    <mergeCell ref="AO66:AP66"/>
    <mergeCell ref="AQ66:AR66"/>
    <mergeCell ref="AS66:AT66"/>
    <mergeCell ref="W67:X67"/>
    <mergeCell ref="Y67:Z67"/>
    <mergeCell ref="AA67:AB67"/>
    <mergeCell ref="AC67:AD67"/>
    <mergeCell ref="AE67:AF67"/>
    <mergeCell ref="CK66:CL66"/>
    <mergeCell ref="CM66:CN66"/>
    <mergeCell ref="CO66:CP66"/>
    <mergeCell ref="AE66:AF66"/>
    <mergeCell ref="AG66:AH66"/>
    <mergeCell ref="AI66:AJ66"/>
    <mergeCell ref="AK66:AL66"/>
    <mergeCell ref="AM66:AN66"/>
    <mergeCell ref="AU66:AV66"/>
    <mergeCell ref="AW66:AX66"/>
    <mergeCell ref="AY66:AZ66"/>
    <mergeCell ref="AC66:AD66"/>
    <mergeCell ref="BA67:BB67"/>
    <mergeCell ref="BC67:BD67"/>
    <mergeCell ref="AG67:AH67"/>
    <mergeCell ref="AI67:AJ67"/>
    <mergeCell ref="AK67:AL67"/>
    <mergeCell ref="Y66:Z66"/>
    <mergeCell ref="AA66:AB66"/>
    <mergeCell ref="AM69:AN69"/>
    <mergeCell ref="AO69:AP69"/>
    <mergeCell ref="CQ67:CR67"/>
    <mergeCell ref="BY67:BZ67"/>
    <mergeCell ref="CA67:CB67"/>
    <mergeCell ref="CC67:CD67"/>
    <mergeCell ref="CE67:CF67"/>
    <mergeCell ref="CG67:CH67"/>
    <mergeCell ref="CI67:CJ67"/>
    <mergeCell ref="BE67:BF67"/>
    <mergeCell ref="BO67:BP67"/>
    <mergeCell ref="BQ67:BR67"/>
    <mergeCell ref="BS67:BT67"/>
    <mergeCell ref="BU67:BV67"/>
    <mergeCell ref="BW67:BX67"/>
    <mergeCell ref="AS67:AT67"/>
    <mergeCell ref="AU67:AV67"/>
    <mergeCell ref="AW67:AX67"/>
    <mergeCell ref="AY67:AZ67"/>
    <mergeCell ref="AM67:AN67"/>
    <mergeCell ref="AO67:AP67"/>
    <mergeCell ref="AQ67:AR67"/>
    <mergeCell ref="CQ68:CR68"/>
    <mergeCell ref="BE68:BF68"/>
    <mergeCell ref="CQ69:CR69"/>
    <mergeCell ref="AI68:AJ68"/>
    <mergeCell ref="AK68:AL68"/>
    <mergeCell ref="AM68:AN68"/>
    <mergeCell ref="AO68:AP68"/>
    <mergeCell ref="AQ68:AR68"/>
    <mergeCell ref="AS68:AT68"/>
    <mergeCell ref="B69:B70"/>
    <mergeCell ref="W69:X69"/>
    <mergeCell ref="Y69:Z69"/>
    <mergeCell ref="CE68:CF68"/>
    <mergeCell ref="CG68:CH68"/>
    <mergeCell ref="CI68:CJ68"/>
    <mergeCell ref="CK68:CL68"/>
    <mergeCell ref="CM68:CN68"/>
    <mergeCell ref="CO68:CP68"/>
    <mergeCell ref="BS68:BT68"/>
    <mergeCell ref="BU68:BV68"/>
    <mergeCell ref="BW68:BX68"/>
    <mergeCell ref="BY68:BZ68"/>
    <mergeCell ref="CA68:CB68"/>
    <mergeCell ref="CC68:CD68"/>
    <mergeCell ref="BG68:BH68"/>
    <mergeCell ref="BI68:BJ68"/>
    <mergeCell ref="BK68:BL68"/>
    <mergeCell ref="BM68:BN68"/>
    <mergeCell ref="BO68:BP68"/>
    <mergeCell ref="BQ68:BR68"/>
    <mergeCell ref="AU68:AV68"/>
    <mergeCell ref="AW68:AX68"/>
    <mergeCell ref="AY68:AZ68"/>
    <mergeCell ref="W70:X70"/>
    <mergeCell ref="Y70:Z70"/>
    <mergeCell ref="AA70:AB70"/>
    <mergeCell ref="CE69:CF69"/>
    <mergeCell ref="CG69:CH69"/>
    <mergeCell ref="CI69:CJ69"/>
    <mergeCell ref="CK69:CL69"/>
    <mergeCell ref="CM69:CN69"/>
    <mergeCell ref="CO69:CP69"/>
    <mergeCell ref="BS69:BT69"/>
    <mergeCell ref="BU69:BV69"/>
    <mergeCell ref="BW69:BX69"/>
    <mergeCell ref="BY69:BZ69"/>
    <mergeCell ref="CA69:CB69"/>
    <mergeCell ref="CC69:CD69"/>
    <mergeCell ref="AY69:AZ69"/>
    <mergeCell ref="BA69:BB69"/>
    <mergeCell ref="CK70:CL70"/>
    <mergeCell ref="CM70:CN70"/>
    <mergeCell ref="CO70:CP70"/>
    <mergeCell ref="CA70:CB70"/>
    <mergeCell ref="CC70:CD70"/>
    <mergeCell ref="CE70:CF70"/>
    <mergeCell ref="CG70:CH70"/>
    <mergeCell ref="CI70:CJ70"/>
    <mergeCell ref="BM70:BN70"/>
    <mergeCell ref="BO70:BP70"/>
    <mergeCell ref="BQ70:BR70"/>
    <mergeCell ref="BS70:BT70"/>
    <mergeCell ref="BU70:BV70"/>
    <mergeCell ref="BW70:BX70"/>
    <mergeCell ref="BA70:BB70"/>
    <mergeCell ref="BC70:BD70"/>
    <mergeCell ref="BE70:BF70"/>
    <mergeCell ref="AO70:AP70"/>
    <mergeCell ref="CQ70:CR70"/>
    <mergeCell ref="AQ69:AR69"/>
    <mergeCell ref="AS69:AT69"/>
    <mergeCell ref="AU69:AV69"/>
    <mergeCell ref="AW69:AX69"/>
    <mergeCell ref="AA69:AB69"/>
    <mergeCell ref="AC69:AD69"/>
    <mergeCell ref="AE69:AF69"/>
    <mergeCell ref="AG69:AH69"/>
    <mergeCell ref="AI69:AJ69"/>
    <mergeCell ref="AK69:AL69"/>
    <mergeCell ref="AQ70:AR70"/>
    <mergeCell ref="AS70:AT70"/>
    <mergeCell ref="AU70:AV70"/>
    <mergeCell ref="BW71:BX71"/>
    <mergeCell ref="AS71:AT71"/>
    <mergeCell ref="AU71:AV71"/>
    <mergeCell ref="AW71:AX71"/>
    <mergeCell ref="AY71:AZ71"/>
    <mergeCell ref="BA71:BB71"/>
    <mergeCell ref="BC71:BD71"/>
    <mergeCell ref="AG71:AH71"/>
    <mergeCell ref="AI71:AJ71"/>
    <mergeCell ref="AW70:AX70"/>
    <mergeCell ref="AY70:AZ70"/>
    <mergeCell ref="AC70:AD70"/>
    <mergeCell ref="AE70:AF70"/>
    <mergeCell ref="AG70:AH70"/>
    <mergeCell ref="AI70:AJ70"/>
    <mergeCell ref="AK70:AL70"/>
    <mergeCell ref="AM70:AN70"/>
    <mergeCell ref="W71:X71"/>
    <mergeCell ref="Y71:Z71"/>
    <mergeCell ref="AA71:AB71"/>
    <mergeCell ref="AC71:AD71"/>
    <mergeCell ref="AE71:AF71"/>
    <mergeCell ref="AK72:AL72"/>
    <mergeCell ref="AM72:AN72"/>
    <mergeCell ref="AO72:AP72"/>
    <mergeCell ref="AQ72:AR72"/>
    <mergeCell ref="AS72:AT72"/>
    <mergeCell ref="W72:X72"/>
    <mergeCell ref="Y72:Z72"/>
    <mergeCell ref="AA72:AB72"/>
    <mergeCell ref="AC72:AD72"/>
    <mergeCell ref="AE72:AF72"/>
    <mergeCell ref="AG72:AH72"/>
    <mergeCell ref="AI72:AJ72"/>
    <mergeCell ref="AK71:AL71"/>
    <mergeCell ref="AM71:AN71"/>
    <mergeCell ref="AO71:AP71"/>
    <mergeCell ref="AQ71:AR71"/>
    <mergeCell ref="B71:B72"/>
    <mergeCell ref="C71:D72"/>
    <mergeCell ref="E71:E72"/>
    <mergeCell ref="F71:G72"/>
    <mergeCell ref="H71:I72"/>
    <mergeCell ref="J71:J72"/>
    <mergeCell ref="K71:L72"/>
    <mergeCell ref="M71:N72"/>
    <mergeCell ref="O71:P72"/>
    <mergeCell ref="Q71:R72"/>
    <mergeCell ref="S71:T72"/>
    <mergeCell ref="U71:V72"/>
    <mergeCell ref="CK71:CL71"/>
    <mergeCell ref="CM71:CN71"/>
    <mergeCell ref="CO71:CP71"/>
    <mergeCell ref="CQ71:CR71"/>
    <mergeCell ref="BY71:BZ71"/>
    <mergeCell ref="CA71:CB71"/>
    <mergeCell ref="CC71:CD71"/>
    <mergeCell ref="CE71:CF71"/>
    <mergeCell ref="CG71:CH71"/>
    <mergeCell ref="CI71:CJ71"/>
    <mergeCell ref="BE71:BF71"/>
    <mergeCell ref="BO71:BP71"/>
    <mergeCell ref="BQ71:BR71"/>
    <mergeCell ref="BS71:BT71"/>
    <mergeCell ref="BU71:BV71"/>
    <mergeCell ref="CQ72:CR72"/>
    <mergeCell ref="CE72:CF72"/>
    <mergeCell ref="CG72:CH72"/>
    <mergeCell ref="CI72:CJ72"/>
    <mergeCell ref="CK72:CL72"/>
    <mergeCell ref="CM72:CN72"/>
    <mergeCell ref="CO72:CP72"/>
    <mergeCell ref="BS72:BT72"/>
    <mergeCell ref="BU72:BV72"/>
    <mergeCell ref="BW72:BX72"/>
    <mergeCell ref="BY72:BZ72"/>
    <mergeCell ref="CA72:CB72"/>
    <mergeCell ref="CC72:CD72"/>
    <mergeCell ref="BG72:BH72"/>
    <mergeCell ref="BI72:BJ72"/>
    <mergeCell ref="BK72:BL72"/>
    <mergeCell ref="BM72:BN72"/>
    <mergeCell ref="AY2:BH4"/>
    <mergeCell ref="BO72:BP72"/>
    <mergeCell ref="BQ72:BR72"/>
    <mergeCell ref="AU72:AV72"/>
    <mergeCell ref="AW72:AX72"/>
    <mergeCell ref="AY72:AZ72"/>
    <mergeCell ref="BA72:BB72"/>
    <mergeCell ref="BC72:BD72"/>
    <mergeCell ref="BE72:BF72"/>
    <mergeCell ref="BG70:BH70"/>
    <mergeCell ref="BI70:BJ70"/>
    <mergeCell ref="BK70:BL70"/>
    <mergeCell ref="BY70:BZ70"/>
    <mergeCell ref="BA68:BB68"/>
    <mergeCell ref="BC68:BD68"/>
    <mergeCell ref="BC69:BD69"/>
    <mergeCell ref="BE69:BF69"/>
    <mergeCell ref="BO69:BP69"/>
    <mergeCell ref="BQ69:BR69"/>
    <mergeCell ref="CE65:CF65"/>
    <mergeCell ref="BO77:BP77"/>
    <mergeCell ref="BQ77:BR77"/>
    <mergeCell ref="BS77:BV77"/>
    <mergeCell ref="BO76:BP76"/>
    <mergeCell ref="BQ76:BR76"/>
    <mergeCell ref="BS76:BV76"/>
    <mergeCell ref="BD77:BF77"/>
    <mergeCell ref="AZ76:BC77"/>
    <mergeCell ref="BD76:BF76"/>
    <mergeCell ref="BG76:BH76"/>
    <mergeCell ref="BI76:BJ76"/>
    <mergeCell ref="BK76:BL76"/>
    <mergeCell ref="BM76:BN76"/>
    <mergeCell ref="BG77:BH77"/>
    <mergeCell ref="BI77:BJ77"/>
    <mergeCell ref="BK77:BL77"/>
    <mergeCell ref="BM77:BN77"/>
  </mergeCells>
  <phoneticPr fontId="4"/>
  <dataValidations count="5">
    <dataValidation type="list" allowBlank="1" showInputMessage="1" showErrorMessage="1" sqref="N11">
      <formula1>"般,特"</formula1>
    </dataValidation>
    <dataValidation type="list" allowBlank="1" showInputMessage="1" showErrorMessage="1" sqref="N77 T11">
      <formula1>"空,石,後,胆,日,渡,檜,上,留,宗,オ,十,釧,根"</formula1>
    </dataValidation>
    <dataValidation type="list" allowBlank="1" showInputMessage="1" showErrorMessage="1" sqref="L11">
      <formula1>"知,大"</formula1>
    </dataValidation>
    <dataValidation type="list" allowBlank="1" showInputMessage="1" showErrorMessage="1" sqref="L77">
      <formula1>"1,2"</formula1>
    </dataValidation>
    <dataValidation type="list" allowBlank="1" showInputMessage="1" showErrorMessage="1" sqref="C49:J49">
      <formula1>#REF!</formula1>
    </dataValidation>
  </dataValidations>
  <printOptions horizontalCentered="1" verticalCentered="1"/>
  <pageMargins left="0" right="0" top="0.39370078740157483" bottom="0" header="0.31496062992125984" footer="0"/>
  <pageSetup paperSize="9" scale="46" pageOrder="overThenDown" orientation="portrait" verticalDpi="300" r:id="rId1"/>
  <headerFooter alignWithMargins="0"/>
  <rowBreaks count="1" manualBreakCount="1">
    <brk id="3" max="101" man="1"/>
  </rowBreaks>
  <colBreaks count="1" manualBreakCount="1">
    <brk id="90" max="78"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S80"/>
  <sheetViews>
    <sheetView showGridLines="0" zoomScale="85" zoomScaleNormal="85" zoomScaleSheetLayoutView="100" workbookViewId="0"/>
  </sheetViews>
  <sheetFormatPr defaultRowHeight="13.5"/>
  <cols>
    <col min="1" max="1" width="4" style="71" customWidth="1"/>
    <col min="2" max="95" width="2.125" style="71" customWidth="1"/>
    <col min="96" max="96" width="0.5" style="71" customWidth="1"/>
    <col min="97" max="16384" width="9" style="71"/>
  </cols>
  <sheetData>
    <row r="1" spans="1:95" s="2" customFormat="1" ht="20.25" customHeight="1">
      <c r="A1" s="1"/>
      <c r="H1" s="3" t="s">
        <v>2519</v>
      </c>
      <c r="I1" s="4" t="s">
        <v>2547</v>
      </c>
      <c r="J1" s="5"/>
      <c r="K1" s="5"/>
      <c r="L1" s="5"/>
      <c r="M1" s="5"/>
      <c r="N1" s="5"/>
      <c r="O1" s="5"/>
      <c r="P1" s="5"/>
      <c r="Q1" s="6"/>
      <c r="R1" s="5"/>
      <c r="S1" s="5"/>
      <c r="T1" s="5"/>
      <c r="U1" s="5"/>
      <c r="V1" s="5"/>
      <c r="BM1" s="1701" t="s">
        <v>1</v>
      </c>
      <c r="BN1" s="1701"/>
      <c r="BO1" s="1701"/>
      <c r="BP1" s="1701"/>
      <c r="BQ1" s="1701"/>
      <c r="BR1" s="1701"/>
      <c r="BS1" s="1701"/>
      <c r="BT1" s="1701"/>
      <c r="BU1" s="1701"/>
      <c r="BV1" s="1701"/>
      <c r="BW1" s="1701"/>
      <c r="BX1" s="1701"/>
      <c r="BY1" s="1701"/>
      <c r="BZ1" s="1701"/>
      <c r="CA1" s="1701"/>
      <c r="CB1" s="1701"/>
      <c r="CC1" s="1701"/>
      <c r="CD1" s="1701"/>
      <c r="CL1" s="1702"/>
      <c r="CM1" s="1702"/>
      <c r="CN1" s="1702"/>
      <c r="CO1" s="1702"/>
      <c r="CP1" s="1702"/>
      <c r="CQ1" s="1702"/>
    </row>
    <row r="2" spans="1:95" s="11" customFormat="1" ht="23.25" customHeight="1">
      <c r="A2" s="7"/>
      <c r="B2" s="7"/>
      <c r="C2" s="8"/>
      <c r="D2" s="8"/>
      <c r="E2" s="8"/>
      <c r="F2" s="1703" t="s">
        <v>2</v>
      </c>
      <c r="G2" s="1704"/>
      <c r="H2" s="1704"/>
      <c r="I2" s="1705"/>
      <c r="J2" s="1709" t="s">
        <v>3</v>
      </c>
      <c r="K2" s="1710"/>
      <c r="L2" s="1710"/>
      <c r="M2" s="1710"/>
      <c r="N2" s="1710"/>
      <c r="O2" s="1710"/>
      <c r="P2" s="1711"/>
      <c r="Q2" s="1711"/>
      <c r="R2" s="1711"/>
      <c r="S2" s="1711"/>
      <c r="T2" s="1711"/>
      <c r="U2" s="1711"/>
      <c r="V2" s="1711"/>
      <c r="W2" s="1712" t="s">
        <v>4</v>
      </c>
      <c r="X2" s="1712"/>
      <c r="Y2" s="1712"/>
      <c r="Z2" s="1712"/>
      <c r="AA2" s="1712"/>
      <c r="AB2" s="1712"/>
      <c r="AC2" s="1712"/>
      <c r="AD2" s="1712"/>
      <c r="AE2" s="1712"/>
      <c r="AF2" s="1712"/>
      <c r="AG2" s="1712"/>
      <c r="AH2" s="1712"/>
      <c r="AI2" s="1712"/>
      <c r="AJ2" s="1712"/>
      <c r="AK2" s="9"/>
      <c r="AL2" s="9"/>
      <c r="AM2" s="9"/>
      <c r="AN2" s="9"/>
      <c r="AO2" s="9"/>
      <c r="AP2" s="9"/>
      <c r="AQ2" s="9"/>
      <c r="AR2" s="9"/>
      <c r="AS2" s="9"/>
      <c r="AT2" s="9"/>
      <c r="AU2" s="9"/>
      <c r="AV2" s="9"/>
      <c r="AW2" s="9"/>
      <c r="AX2" s="9"/>
      <c r="AY2" s="10"/>
      <c r="AZ2" s="10"/>
      <c r="BA2" s="10"/>
      <c r="BB2" s="10"/>
      <c r="BM2" s="1713" t="s">
        <v>2527</v>
      </c>
      <c r="BN2" s="1713"/>
      <c r="BO2" s="1713"/>
      <c r="BP2" s="1713"/>
      <c r="BQ2" s="1713"/>
      <c r="BR2" s="1713"/>
      <c r="BS2" s="1713"/>
      <c r="BT2" s="1713"/>
      <c r="BU2" s="1713"/>
      <c r="BV2" s="1713"/>
      <c r="BW2" s="1713"/>
      <c r="BX2" s="1713"/>
      <c r="BY2" s="1713"/>
      <c r="BZ2" s="1713"/>
      <c r="CA2" s="1713"/>
      <c r="CB2" s="1713"/>
      <c r="CC2" s="1713"/>
      <c r="CD2" s="1713"/>
    </row>
    <row r="3" spans="1:95" s="11" customFormat="1" ht="23.25" customHeight="1">
      <c r="A3" s="7"/>
      <c r="B3" s="7"/>
      <c r="C3" s="8"/>
      <c r="D3" s="8"/>
      <c r="E3" s="8"/>
      <c r="F3" s="1706"/>
      <c r="G3" s="1707"/>
      <c r="H3" s="1707"/>
      <c r="I3" s="1708"/>
      <c r="J3" s="1709"/>
      <c r="K3" s="1710"/>
      <c r="L3" s="1710"/>
      <c r="M3" s="1710"/>
      <c r="N3" s="1710"/>
      <c r="O3" s="1710"/>
      <c r="P3" s="1711"/>
      <c r="Q3" s="1711"/>
      <c r="R3" s="1711"/>
      <c r="S3" s="1711"/>
      <c r="T3" s="1711"/>
      <c r="U3" s="1711"/>
      <c r="V3" s="1711"/>
      <c r="W3" s="1714" t="s">
        <v>6</v>
      </c>
      <c r="X3" s="1714"/>
      <c r="Y3" s="1714"/>
      <c r="Z3" s="1714"/>
      <c r="AA3" s="1714"/>
      <c r="AB3" s="1714"/>
      <c r="AC3" s="1714"/>
      <c r="AD3" s="1714"/>
      <c r="AE3" s="1714"/>
      <c r="AF3" s="1714"/>
      <c r="AG3" s="1714"/>
      <c r="AH3" s="12"/>
      <c r="AI3" s="12"/>
      <c r="AJ3" s="13" t="s">
        <v>7</v>
      </c>
      <c r="AK3" s="13"/>
      <c r="AL3" s="14"/>
      <c r="AM3" s="14"/>
      <c r="AN3" s="14"/>
      <c r="AO3" s="14"/>
      <c r="AP3" s="14"/>
      <c r="AQ3" s="14"/>
      <c r="AR3" s="14"/>
      <c r="AS3" s="14"/>
      <c r="AT3" s="14"/>
      <c r="AU3" s="14"/>
      <c r="AV3" s="14"/>
      <c r="AW3" s="15"/>
      <c r="AX3" s="15"/>
      <c r="AY3" s="15"/>
      <c r="AZ3" s="15"/>
      <c r="BA3" s="15"/>
      <c r="BB3" s="15"/>
      <c r="BC3" s="15"/>
      <c r="BD3" s="16"/>
      <c r="BE3" s="16"/>
      <c r="BJ3" s="1241" t="s">
        <v>8</v>
      </c>
      <c r="BK3" s="1242"/>
      <c r="BL3" s="1242"/>
      <c r="BM3" s="1370"/>
      <c r="BN3" s="16"/>
      <c r="BO3" s="1241" t="s">
        <v>9</v>
      </c>
      <c r="BP3" s="1242"/>
      <c r="BQ3" s="1242"/>
      <c r="BR3" s="1370"/>
      <c r="BT3" s="1241" t="s">
        <v>10</v>
      </c>
      <c r="BU3" s="1242"/>
      <c r="BV3" s="1242"/>
      <c r="BW3" s="1370"/>
      <c r="BY3" s="1224" t="s">
        <v>11</v>
      </c>
      <c r="BZ3" s="1225"/>
      <c r="CA3" s="1225"/>
      <c r="CB3" s="1225"/>
      <c r="CC3" s="1225"/>
      <c r="CD3" s="1225"/>
      <c r="CE3" s="1225"/>
      <c r="CF3" s="1225"/>
      <c r="CG3" s="1225"/>
      <c r="CH3" s="1225"/>
      <c r="CI3" s="1225"/>
      <c r="CJ3" s="1226"/>
      <c r="CL3" s="1241" t="s">
        <v>12</v>
      </c>
      <c r="CM3" s="1242"/>
      <c r="CN3" s="1242"/>
      <c r="CO3" s="1242"/>
      <c r="CP3" s="1242"/>
      <c r="CQ3" s="1370"/>
    </row>
    <row r="4" spans="1:95" s="11" customFormat="1" ht="23.25" customHeight="1">
      <c r="H4" s="1718" t="s">
        <v>13</v>
      </c>
      <c r="I4" s="1718"/>
      <c r="J4" s="1718"/>
      <c r="K4" s="1718"/>
      <c r="L4" s="1718"/>
      <c r="M4" s="1718"/>
      <c r="N4" s="1718"/>
      <c r="O4" s="1718"/>
      <c r="P4" s="1718"/>
      <c r="Q4" s="1718"/>
      <c r="R4" s="17"/>
      <c r="S4" s="17"/>
      <c r="AW4" s="18"/>
      <c r="AX4" s="18"/>
      <c r="AY4" s="18"/>
      <c r="AZ4" s="19"/>
      <c r="BA4" s="18"/>
      <c r="BB4" s="18"/>
      <c r="BC4" s="18"/>
      <c r="BI4" s="175"/>
      <c r="BJ4" s="1618">
        <v>2</v>
      </c>
      <c r="BK4" s="1601"/>
      <c r="BL4" s="1601"/>
      <c r="BM4" s="1619"/>
      <c r="BO4" s="1720">
        <v>1</v>
      </c>
      <c r="BP4" s="1721"/>
      <c r="BQ4" s="1721"/>
      <c r="BR4" s="1722"/>
      <c r="BT4" s="1389">
        <v>5</v>
      </c>
      <c r="BU4" s="1330"/>
      <c r="BV4" s="1330">
        <v>1</v>
      </c>
      <c r="BW4" s="1331"/>
      <c r="BY4" s="1692">
        <v>0</v>
      </c>
      <c r="BZ4" s="1621"/>
      <c r="CA4" s="1655">
        <v>0</v>
      </c>
      <c r="CB4" s="1621"/>
      <c r="CC4" s="1655">
        <v>0</v>
      </c>
      <c r="CD4" s="1621"/>
      <c r="CE4" s="1655">
        <v>8</v>
      </c>
      <c r="CF4" s="1621"/>
      <c r="CG4" s="1655">
        <v>7</v>
      </c>
      <c r="CH4" s="1621"/>
      <c r="CI4" s="1655">
        <v>9</v>
      </c>
      <c r="CJ4" s="1628"/>
      <c r="CL4" s="1378">
        <v>0</v>
      </c>
      <c r="CM4" s="1379"/>
      <c r="CN4" s="1379">
        <v>0</v>
      </c>
      <c r="CO4" s="1379"/>
      <c r="CP4" s="1379">
        <v>1</v>
      </c>
      <c r="CQ4" s="1380"/>
    </row>
    <row r="5" spans="1:95" s="11" customFormat="1" ht="23.25" customHeight="1">
      <c r="H5" s="1719"/>
      <c r="I5" s="1719"/>
      <c r="J5" s="1719"/>
      <c r="K5" s="1719"/>
      <c r="L5" s="1719"/>
      <c r="M5" s="1719"/>
      <c r="N5" s="1719"/>
      <c r="O5" s="1719"/>
      <c r="P5" s="1719"/>
      <c r="Q5" s="1719"/>
      <c r="R5" s="1715" t="s">
        <v>14</v>
      </c>
      <c r="S5" s="1715"/>
      <c r="W5" s="108" t="s">
        <v>15</v>
      </c>
      <c r="X5" s="108"/>
      <c r="Y5" s="108"/>
      <c r="Z5" s="346"/>
      <c r="AA5" s="346"/>
      <c r="AB5" s="346"/>
      <c r="AC5" s="346"/>
      <c r="AD5" s="936">
        <v>20</v>
      </c>
      <c r="AE5" s="936"/>
      <c r="AF5" s="1716">
        <v>23</v>
      </c>
      <c r="AG5" s="1716"/>
      <c r="AH5" s="346" t="s">
        <v>16</v>
      </c>
      <c r="AI5" s="1716">
        <v>1</v>
      </c>
      <c r="AJ5" s="1716"/>
      <c r="AK5" s="346" t="s">
        <v>17</v>
      </c>
      <c r="AL5" s="1716">
        <v>11</v>
      </c>
      <c r="AM5" s="1716"/>
      <c r="AN5" s="176" t="s">
        <v>18</v>
      </c>
      <c r="AO5" s="17"/>
      <c r="AP5" s="17"/>
      <c r="AQ5" s="17"/>
    </row>
    <row r="6" spans="1:95" s="11" customFormat="1" ht="23.25" customHeight="1">
      <c r="B6" s="346" t="s">
        <v>19</v>
      </c>
      <c r="C6" s="346" t="s">
        <v>20</v>
      </c>
      <c r="D6" s="346" t="s">
        <v>21</v>
      </c>
      <c r="E6" s="346" t="s">
        <v>22</v>
      </c>
      <c r="BV6" s="346" t="s">
        <v>19</v>
      </c>
      <c r="BW6" s="346" t="s">
        <v>20</v>
      </c>
      <c r="BX6" s="346" t="s">
        <v>21</v>
      </c>
      <c r="BY6" s="346" t="s">
        <v>22</v>
      </c>
    </row>
    <row r="7" spans="1:95" s="11" customFormat="1" ht="11.25" customHeight="1">
      <c r="A7" s="1373" t="s">
        <v>23</v>
      </c>
      <c r="B7" s="1717" t="s">
        <v>370</v>
      </c>
      <c r="C7" s="1700"/>
      <c r="D7" s="1700" t="s">
        <v>371</v>
      </c>
      <c r="E7" s="1700"/>
      <c r="F7" s="1700" t="s">
        <v>372</v>
      </c>
      <c r="G7" s="1700"/>
      <c r="H7" s="1700" t="s">
        <v>303</v>
      </c>
      <c r="I7" s="1700"/>
      <c r="J7" s="1700" t="s">
        <v>69</v>
      </c>
      <c r="K7" s="1700"/>
      <c r="L7" s="1700" t="s">
        <v>373</v>
      </c>
      <c r="M7" s="1700"/>
      <c r="N7" s="1700" t="s">
        <v>303</v>
      </c>
      <c r="O7" s="1700"/>
      <c r="P7" s="1700" t="s">
        <v>304</v>
      </c>
      <c r="Q7" s="1700"/>
      <c r="R7" s="1700" t="s">
        <v>374</v>
      </c>
      <c r="S7" s="1700"/>
      <c r="T7" s="1699"/>
      <c r="U7" s="1699"/>
      <c r="V7" s="1699"/>
      <c r="W7" s="1699"/>
      <c r="X7" s="1699"/>
      <c r="Y7" s="1699"/>
      <c r="Z7" s="1699"/>
      <c r="AA7" s="1699"/>
      <c r="AB7" s="1699"/>
      <c r="AC7" s="1699"/>
      <c r="AD7" s="1699"/>
      <c r="AE7" s="1699"/>
      <c r="AF7" s="1699"/>
      <c r="AG7" s="1699"/>
      <c r="AH7" s="1699"/>
      <c r="AI7" s="1699"/>
      <c r="AJ7" s="1699"/>
      <c r="AK7" s="1699"/>
      <c r="AL7" s="1699"/>
      <c r="AM7" s="1699"/>
      <c r="AN7" s="1699"/>
      <c r="AO7" s="1699"/>
      <c r="AP7" s="1699"/>
      <c r="AQ7" s="1699"/>
      <c r="AR7" s="1699"/>
      <c r="AS7" s="1699"/>
      <c r="AT7" s="1699"/>
      <c r="AU7" s="1699"/>
      <c r="AV7" s="1693"/>
      <c r="AW7" s="1694"/>
      <c r="AX7" s="22"/>
      <c r="AY7" s="23"/>
      <c r="AZ7" s="1163" t="s">
        <v>24</v>
      </c>
      <c r="BA7" s="1164"/>
      <c r="BB7" s="1164"/>
      <c r="BC7" s="1165"/>
      <c r="BD7" s="1338" t="s">
        <v>25</v>
      </c>
      <c r="BE7" s="1339"/>
      <c r="BF7" s="1339"/>
      <c r="BG7" s="1339"/>
      <c r="BH7" s="1339"/>
      <c r="BI7" s="1339"/>
      <c r="BJ7" s="1339"/>
      <c r="BK7" s="1339"/>
      <c r="BL7" s="1339"/>
      <c r="BM7" s="1339"/>
      <c r="BN7" s="1339"/>
      <c r="BO7" s="1339"/>
      <c r="BP7" s="1339"/>
      <c r="BQ7" s="1339"/>
      <c r="BR7" s="1339"/>
      <c r="BS7" s="1339"/>
      <c r="BT7" s="1339"/>
      <c r="BU7" s="1340"/>
      <c r="BV7" s="1344" t="s">
        <v>26</v>
      </c>
      <c r="BW7" s="1345"/>
      <c r="BX7" s="1345"/>
      <c r="BY7" s="1345"/>
      <c r="BZ7" s="1345"/>
      <c r="CA7" s="1345"/>
      <c r="CB7" s="1345"/>
      <c r="CC7" s="1345"/>
      <c r="CD7" s="1345"/>
      <c r="CE7" s="1345"/>
      <c r="CF7" s="1345"/>
      <c r="CG7" s="1345"/>
      <c r="CH7" s="1345"/>
      <c r="CI7" s="1345"/>
      <c r="CJ7" s="1345"/>
      <c r="CK7" s="1345"/>
      <c r="CL7" s="1345"/>
      <c r="CM7" s="1345"/>
      <c r="CN7" s="1345"/>
      <c r="CO7" s="1345"/>
      <c r="CP7" s="1345"/>
      <c r="CQ7" s="1346"/>
    </row>
    <row r="8" spans="1:95" s="11" customFormat="1" ht="11.25" customHeight="1">
      <c r="A8" s="1374"/>
      <c r="B8" s="1717"/>
      <c r="C8" s="1700"/>
      <c r="D8" s="1700"/>
      <c r="E8" s="1700"/>
      <c r="F8" s="1700"/>
      <c r="G8" s="1700"/>
      <c r="H8" s="1700"/>
      <c r="I8" s="1700"/>
      <c r="J8" s="1700"/>
      <c r="K8" s="1700"/>
      <c r="L8" s="1700"/>
      <c r="M8" s="1700"/>
      <c r="N8" s="1700"/>
      <c r="O8" s="1700"/>
      <c r="P8" s="1700"/>
      <c r="Q8" s="1700"/>
      <c r="R8" s="1700"/>
      <c r="S8" s="1700"/>
      <c r="T8" s="1699"/>
      <c r="U8" s="1699"/>
      <c r="V8" s="1699"/>
      <c r="W8" s="1699"/>
      <c r="X8" s="1699"/>
      <c r="Y8" s="1699"/>
      <c r="Z8" s="1699"/>
      <c r="AA8" s="1699"/>
      <c r="AB8" s="1699"/>
      <c r="AC8" s="1699"/>
      <c r="AD8" s="1699"/>
      <c r="AE8" s="1699"/>
      <c r="AF8" s="1699"/>
      <c r="AG8" s="1699"/>
      <c r="AH8" s="1699"/>
      <c r="AI8" s="1699"/>
      <c r="AJ8" s="1699"/>
      <c r="AK8" s="1699"/>
      <c r="AL8" s="1699"/>
      <c r="AM8" s="1699"/>
      <c r="AN8" s="1699"/>
      <c r="AO8" s="1699"/>
      <c r="AP8" s="1699"/>
      <c r="AQ8" s="1699"/>
      <c r="AR8" s="1699"/>
      <c r="AS8" s="1699"/>
      <c r="AT8" s="1699"/>
      <c r="AU8" s="1699"/>
      <c r="AV8" s="1693"/>
      <c r="AW8" s="1694"/>
      <c r="AX8" s="22"/>
      <c r="AY8" s="23"/>
      <c r="AZ8" s="1337"/>
      <c r="BA8" s="1121"/>
      <c r="BB8" s="1121"/>
      <c r="BC8" s="1122"/>
      <c r="BD8" s="1341"/>
      <c r="BE8" s="1342"/>
      <c r="BF8" s="1342"/>
      <c r="BG8" s="1342"/>
      <c r="BH8" s="1342"/>
      <c r="BI8" s="1342"/>
      <c r="BJ8" s="1342"/>
      <c r="BK8" s="1342"/>
      <c r="BL8" s="1342"/>
      <c r="BM8" s="1342"/>
      <c r="BN8" s="1342"/>
      <c r="BO8" s="1342"/>
      <c r="BP8" s="1342"/>
      <c r="BQ8" s="1342"/>
      <c r="BR8" s="1342"/>
      <c r="BS8" s="1342"/>
      <c r="BT8" s="1342"/>
      <c r="BU8" s="1343"/>
      <c r="BV8" s="1695" t="s">
        <v>305</v>
      </c>
      <c r="BW8" s="1696"/>
      <c r="BX8" s="1696"/>
      <c r="BY8" s="1696"/>
      <c r="BZ8" s="1696"/>
      <c r="CA8" s="1696"/>
      <c r="CB8" s="1696"/>
      <c r="CC8" s="1696"/>
      <c r="CD8" s="1696"/>
      <c r="CE8" s="1696"/>
      <c r="CF8" s="1696"/>
      <c r="CG8" s="1696"/>
      <c r="CH8" s="1696"/>
      <c r="CI8" s="1696"/>
      <c r="CJ8" s="1696"/>
      <c r="CK8" s="1696"/>
      <c r="CL8" s="1696"/>
      <c r="CM8" s="1696"/>
      <c r="CN8" s="1696"/>
      <c r="CO8" s="1696"/>
      <c r="CP8" s="1696"/>
      <c r="CQ8" s="1697"/>
    </row>
    <row r="9" spans="1:95" s="11" customFormat="1" ht="23.25" customHeight="1">
      <c r="A9" s="1375"/>
      <c r="B9" s="1698" t="s">
        <v>306</v>
      </c>
      <c r="C9" s="1691"/>
      <c r="D9" s="1691" t="s">
        <v>375</v>
      </c>
      <c r="E9" s="1691"/>
      <c r="F9" s="1691" t="s">
        <v>376</v>
      </c>
      <c r="G9" s="1691"/>
      <c r="H9" s="1691" t="s">
        <v>377</v>
      </c>
      <c r="I9" s="1691"/>
      <c r="J9" s="1691" t="s">
        <v>56</v>
      </c>
      <c r="K9" s="1691"/>
      <c r="L9" s="1691" t="s">
        <v>307</v>
      </c>
      <c r="M9" s="1691"/>
      <c r="N9" s="1691" t="s">
        <v>378</v>
      </c>
      <c r="O9" s="1691"/>
      <c r="P9" s="1691" t="s">
        <v>308</v>
      </c>
      <c r="Q9" s="1691"/>
      <c r="R9" s="1691" t="s">
        <v>379</v>
      </c>
      <c r="S9" s="1691"/>
      <c r="T9" s="1690"/>
      <c r="U9" s="1690"/>
      <c r="V9" s="1690" t="s">
        <v>309</v>
      </c>
      <c r="W9" s="1690"/>
      <c r="X9" s="1690" t="s">
        <v>309</v>
      </c>
      <c r="Y9" s="1690"/>
      <c r="Z9" s="1690" t="s">
        <v>309</v>
      </c>
      <c r="AA9" s="1690"/>
      <c r="AB9" s="1690" t="s">
        <v>309</v>
      </c>
      <c r="AC9" s="1690"/>
      <c r="AD9" s="1690" t="s">
        <v>309</v>
      </c>
      <c r="AE9" s="1690"/>
      <c r="AF9" s="1690" t="s">
        <v>309</v>
      </c>
      <c r="AG9" s="1690"/>
      <c r="AH9" s="1690" t="s">
        <v>309</v>
      </c>
      <c r="AI9" s="1690"/>
      <c r="AJ9" s="1690" t="s">
        <v>309</v>
      </c>
      <c r="AK9" s="1690"/>
      <c r="AL9" s="1690" t="s">
        <v>309</v>
      </c>
      <c r="AM9" s="1690"/>
      <c r="AN9" s="1690" t="s">
        <v>309</v>
      </c>
      <c r="AO9" s="1690"/>
      <c r="AP9" s="1690" t="s">
        <v>309</v>
      </c>
      <c r="AQ9" s="1690"/>
      <c r="AR9" s="1690" t="s">
        <v>309</v>
      </c>
      <c r="AS9" s="1690"/>
      <c r="AT9" s="1690" t="s">
        <v>309</v>
      </c>
      <c r="AU9" s="1690"/>
      <c r="AV9" s="1686"/>
      <c r="AW9" s="1687"/>
      <c r="AX9" s="24"/>
      <c r="AY9" s="17"/>
      <c r="AZ9" s="1166"/>
      <c r="BA9" s="1167"/>
      <c r="BB9" s="1167"/>
      <c r="BC9" s="1168"/>
      <c r="BD9" s="1688" t="s">
        <v>310</v>
      </c>
      <c r="BE9" s="1689"/>
      <c r="BF9" s="1689" t="s">
        <v>311</v>
      </c>
      <c r="BG9" s="1689"/>
      <c r="BH9" s="1689" t="s">
        <v>312</v>
      </c>
      <c r="BI9" s="1689"/>
      <c r="BJ9" s="1689" t="s">
        <v>313</v>
      </c>
      <c r="BK9" s="1689"/>
      <c r="BL9" s="1689" t="s">
        <v>314</v>
      </c>
      <c r="BM9" s="1689"/>
      <c r="BN9" s="1683"/>
      <c r="BO9" s="1683"/>
      <c r="BP9" s="1683"/>
      <c r="BQ9" s="1683"/>
      <c r="BR9" s="1683"/>
      <c r="BS9" s="1683"/>
      <c r="BT9" s="1683"/>
      <c r="BU9" s="1684"/>
      <c r="BV9" s="1685" t="s">
        <v>315</v>
      </c>
      <c r="BW9" s="1675"/>
      <c r="BX9" s="1675" t="s">
        <v>316</v>
      </c>
      <c r="BY9" s="1675"/>
      <c r="BZ9" s="1675"/>
      <c r="CA9" s="1675"/>
      <c r="CB9" s="1675" t="s">
        <v>317</v>
      </c>
      <c r="CC9" s="1675"/>
      <c r="CD9" s="1675" t="s">
        <v>318</v>
      </c>
      <c r="CE9" s="1675"/>
      <c r="CF9" s="1675"/>
      <c r="CG9" s="1675"/>
      <c r="CH9" s="1675"/>
      <c r="CI9" s="1675"/>
      <c r="CJ9" s="1675"/>
      <c r="CK9" s="1675"/>
      <c r="CL9" s="1675"/>
      <c r="CM9" s="1675"/>
      <c r="CN9" s="1675"/>
      <c r="CO9" s="1675"/>
      <c r="CP9" s="1675"/>
      <c r="CQ9" s="1676"/>
    </row>
    <row r="10" spans="1:95" s="11" customFormat="1" ht="23.25" customHeight="1" thickBot="1"/>
    <row r="11" spans="1:95" s="11" customFormat="1" ht="23.25" customHeight="1" thickTop="1">
      <c r="A11" s="25"/>
      <c r="B11" s="1301" t="s">
        <v>27</v>
      </c>
      <c r="C11" s="1302"/>
      <c r="D11" s="1302"/>
      <c r="E11" s="1302"/>
      <c r="F11" s="1302"/>
      <c r="G11" s="1302"/>
      <c r="H11" s="1302"/>
      <c r="I11" s="1302"/>
      <c r="J11" s="1302"/>
      <c r="K11" s="1302"/>
      <c r="L11" s="1302"/>
      <c r="M11" s="1302"/>
      <c r="N11" s="1302"/>
      <c r="O11" s="1302"/>
      <c r="P11" s="1302"/>
      <c r="Q11" s="1302"/>
      <c r="R11" s="1302"/>
      <c r="S11" s="1302"/>
      <c r="T11" s="1302"/>
      <c r="U11" s="1302"/>
      <c r="V11" s="1302"/>
      <c r="W11" s="1302"/>
      <c r="X11" s="1302"/>
      <c r="Y11" s="1302"/>
      <c r="Z11" s="1302"/>
      <c r="AA11" s="1302"/>
      <c r="AB11" s="1302"/>
      <c r="AC11" s="1302"/>
      <c r="AD11" s="1302"/>
      <c r="AE11" s="1302"/>
      <c r="AF11" s="1302"/>
      <c r="AG11" s="1302"/>
      <c r="AH11" s="1302"/>
      <c r="AI11" s="1302"/>
      <c r="AJ11" s="1302"/>
      <c r="AK11" s="1302"/>
      <c r="AL11" s="1302"/>
      <c r="AM11" s="1302"/>
      <c r="AN11" s="1302"/>
      <c r="AO11" s="1302"/>
      <c r="AP11" s="1302"/>
      <c r="AQ11" s="1302"/>
      <c r="AR11" s="1302"/>
      <c r="AS11" s="1302"/>
      <c r="AT11" s="1302"/>
      <c r="AU11" s="1302"/>
      <c r="AV11" s="1302"/>
      <c r="AW11" s="1302"/>
      <c r="AX11" s="1302"/>
      <c r="AY11" s="1302"/>
      <c r="AZ11" s="1302"/>
      <c r="BA11" s="1302"/>
      <c r="BB11" s="1302"/>
      <c r="BC11" s="1302"/>
      <c r="BD11" s="1302"/>
      <c r="BE11" s="1302"/>
      <c r="BF11" s="1302"/>
      <c r="BG11" s="1302"/>
      <c r="BH11" s="1302"/>
      <c r="BI11" s="1302"/>
      <c r="BJ11" s="1302"/>
      <c r="BK11" s="1302"/>
      <c r="BL11" s="1302"/>
      <c r="BM11" s="1302"/>
      <c r="BN11" s="1302"/>
      <c r="BO11" s="1302"/>
      <c r="BP11" s="1302"/>
      <c r="BQ11" s="1303"/>
      <c r="BR11" s="1677" t="s">
        <v>28</v>
      </c>
      <c r="BS11" s="1678"/>
      <c r="BT11" s="1313" t="s">
        <v>29</v>
      </c>
      <c r="BU11" s="1314"/>
      <c r="BV11" s="1314"/>
      <c r="BW11" s="1315"/>
      <c r="BX11" s="1319" t="s">
        <v>30</v>
      </c>
      <c r="BY11" s="1319"/>
      <c r="BZ11" s="1319"/>
      <c r="CA11" s="1319"/>
      <c r="CB11" s="1319"/>
      <c r="CC11" s="1319"/>
      <c r="CD11" s="1319"/>
      <c r="CE11" s="1320"/>
      <c r="CF11" s="1215" t="s">
        <v>31</v>
      </c>
      <c r="CG11" s="1216"/>
      <c r="CH11" s="1216"/>
      <c r="CI11" s="1216"/>
      <c r="CJ11" s="1216"/>
      <c r="CK11" s="1216"/>
      <c r="CL11" s="1216"/>
      <c r="CM11" s="1216"/>
      <c r="CN11" s="1216"/>
      <c r="CO11" s="1216"/>
      <c r="CP11" s="1216"/>
      <c r="CQ11" s="943"/>
    </row>
    <row r="12" spans="1:95" s="11" customFormat="1" ht="23.25" customHeight="1">
      <c r="A12" s="26"/>
      <c r="B12" s="130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6"/>
      <c r="BR12" s="1679"/>
      <c r="BS12" s="1680"/>
      <c r="BT12" s="1316"/>
      <c r="BU12" s="1317"/>
      <c r="BV12" s="1317"/>
      <c r="BW12" s="1318"/>
      <c r="BX12" s="1216" t="s">
        <v>32</v>
      </c>
      <c r="BY12" s="1216"/>
      <c r="BZ12" s="1216"/>
      <c r="CA12" s="1216"/>
      <c r="CB12" s="1216"/>
      <c r="CC12" s="1216"/>
      <c r="CD12" s="1216"/>
      <c r="CE12" s="943"/>
      <c r="CF12" s="1215" t="s">
        <v>33</v>
      </c>
      <c r="CG12" s="1216"/>
      <c r="CH12" s="1216"/>
      <c r="CI12" s="1216"/>
      <c r="CJ12" s="1216"/>
      <c r="CK12" s="1216"/>
      <c r="CL12" s="1216"/>
      <c r="CM12" s="1216"/>
      <c r="CN12" s="1216"/>
      <c r="CO12" s="1216"/>
      <c r="CP12" s="1216"/>
      <c r="CQ12" s="943"/>
    </row>
    <row r="13" spans="1:95" s="11" customFormat="1" ht="23.25" customHeight="1">
      <c r="A13" s="26"/>
      <c r="B13" s="1674" t="s">
        <v>319</v>
      </c>
      <c r="C13" s="1672"/>
      <c r="D13" s="1670" t="s">
        <v>320</v>
      </c>
      <c r="E13" s="1670"/>
      <c r="F13" s="1670" t="s">
        <v>321</v>
      </c>
      <c r="G13" s="1670"/>
      <c r="H13" s="1672" t="s">
        <v>322</v>
      </c>
      <c r="I13" s="1672"/>
      <c r="J13" s="1672" t="s">
        <v>323</v>
      </c>
      <c r="K13" s="1672"/>
      <c r="L13" s="1672" t="s">
        <v>324</v>
      </c>
      <c r="M13" s="1672"/>
      <c r="N13" s="1672" t="s">
        <v>325</v>
      </c>
      <c r="O13" s="1672"/>
      <c r="P13" s="1672">
        <v>3</v>
      </c>
      <c r="Q13" s="1672"/>
      <c r="R13" s="1672" t="s">
        <v>326</v>
      </c>
      <c r="S13" s="1672"/>
      <c r="T13" s="1672" t="s">
        <v>327</v>
      </c>
      <c r="U13" s="1672"/>
      <c r="V13" s="1673">
        <v>6</v>
      </c>
      <c r="W13" s="1672"/>
      <c r="X13" s="1672" t="s">
        <v>328</v>
      </c>
      <c r="Y13" s="1672"/>
      <c r="Z13" s="1670" t="s">
        <v>329</v>
      </c>
      <c r="AA13" s="1670"/>
      <c r="AB13" s="1671"/>
      <c r="AC13" s="1665"/>
      <c r="AD13" s="1665"/>
      <c r="AE13" s="1665"/>
      <c r="AF13" s="1665"/>
      <c r="AG13" s="1665"/>
      <c r="AH13" s="1665"/>
      <c r="AI13" s="1665"/>
      <c r="AJ13" s="1665"/>
      <c r="AK13" s="1665"/>
      <c r="AL13" s="1665"/>
      <c r="AM13" s="1665"/>
      <c r="AN13" s="1665"/>
      <c r="AO13" s="1665"/>
      <c r="AP13" s="1665"/>
      <c r="AQ13" s="1665"/>
      <c r="AR13" s="1665"/>
      <c r="AS13" s="1665"/>
      <c r="AT13" s="1665"/>
      <c r="AU13" s="1665"/>
      <c r="AV13" s="1665"/>
      <c r="AW13" s="1665"/>
      <c r="AX13" s="1665"/>
      <c r="AY13" s="1665"/>
      <c r="AZ13" s="1665"/>
      <c r="BA13" s="1665"/>
      <c r="BB13" s="1665"/>
      <c r="BC13" s="1665"/>
      <c r="BD13" s="1665"/>
      <c r="BE13" s="1665"/>
      <c r="BF13" s="1665"/>
      <c r="BG13" s="1665"/>
      <c r="BH13" s="1665"/>
      <c r="BI13" s="1665"/>
      <c r="BJ13" s="1665"/>
      <c r="BK13" s="1665"/>
      <c r="BL13" s="1665"/>
      <c r="BM13" s="1665"/>
      <c r="BN13" s="1665"/>
      <c r="BO13" s="1665"/>
      <c r="BP13" s="1665"/>
      <c r="BQ13" s="1666"/>
      <c r="BR13" s="1679"/>
      <c r="BS13" s="1680"/>
      <c r="BT13" s="27"/>
      <c r="BU13" s="28"/>
      <c r="BV13" s="109">
        <v>1</v>
      </c>
      <c r="BW13" s="177">
        <v>5</v>
      </c>
      <c r="BX13" s="111" t="s">
        <v>330</v>
      </c>
      <c r="BY13" s="112" t="s">
        <v>331</v>
      </c>
      <c r="BZ13" s="113" t="s">
        <v>330</v>
      </c>
      <c r="CA13" s="34" t="s">
        <v>34</v>
      </c>
      <c r="CB13" s="114" t="s">
        <v>330</v>
      </c>
      <c r="CC13" s="351">
        <v>0</v>
      </c>
      <c r="CD13" s="351">
        <v>0</v>
      </c>
      <c r="CE13" s="115">
        <v>3</v>
      </c>
      <c r="CF13" s="116" t="s">
        <v>330</v>
      </c>
      <c r="CG13" s="117" t="s">
        <v>332</v>
      </c>
      <c r="CH13" s="117" t="s">
        <v>332</v>
      </c>
      <c r="CI13" s="117" t="s">
        <v>34</v>
      </c>
      <c r="CJ13" s="117" t="s">
        <v>368</v>
      </c>
      <c r="CK13" s="117" t="s">
        <v>363</v>
      </c>
      <c r="CL13" s="117" t="s">
        <v>332</v>
      </c>
      <c r="CM13" s="118" t="s">
        <v>34</v>
      </c>
      <c r="CN13" s="118">
        <v>4</v>
      </c>
      <c r="CO13" s="118">
        <v>1</v>
      </c>
      <c r="CP13" s="118">
        <v>1</v>
      </c>
      <c r="CQ13" s="119">
        <v>1</v>
      </c>
    </row>
    <row r="14" spans="1:95" s="11" customFormat="1" ht="23.25" customHeight="1">
      <c r="A14" s="26"/>
      <c r="B14" s="1667" t="s">
        <v>35</v>
      </c>
      <c r="C14" s="1668"/>
      <c r="D14" s="1668"/>
      <c r="E14" s="1668"/>
      <c r="F14" s="1668"/>
      <c r="G14" s="1668"/>
      <c r="H14" s="1668"/>
      <c r="I14" s="1668"/>
      <c r="J14" s="1668"/>
      <c r="K14" s="1668"/>
      <c r="L14" s="1668"/>
      <c r="M14" s="1668"/>
      <c r="N14" s="1668"/>
      <c r="O14" s="1668"/>
      <c r="P14" s="1668"/>
      <c r="Q14" s="1669"/>
      <c r="R14" s="1668" t="s">
        <v>36</v>
      </c>
      <c r="S14" s="1668"/>
      <c r="T14" s="1668"/>
      <c r="U14" s="1668"/>
      <c r="V14" s="1668"/>
      <c r="W14" s="1668"/>
      <c r="X14" s="1668"/>
      <c r="Y14" s="1668"/>
      <c r="Z14" s="1668"/>
      <c r="AA14" s="1668"/>
      <c r="AB14" s="1668"/>
      <c r="AC14" s="1668"/>
      <c r="AD14" s="1668"/>
      <c r="AE14" s="1668"/>
      <c r="AF14" s="1668"/>
      <c r="AG14" s="1668"/>
      <c r="AH14" s="1668"/>
      <c r="AI14" s="1668"/>
      <c r="AJ14" s="1668"/>
      <c r="AK14" s="1668"/>
      <c r="AL14" s="1668"/>
      <c r="AM14" s="1668"/>
      <c r="AN14" s="1668"/>
      <c r="AO14" s="1668"/>
      <c r="AP14" s="1668"/>
      <c r="AQ14" s="1668"/>
      <c r="AR14" s="1668"/>
      <c r="AS14" s="1668"/>
      <c r="AT14" s="1668"/>
      <c r="AU14" s="1668"/>
      <c r="AV14" s="1668"/>
      <c r="AW14" s="1668"/>
      <c r="AX14" s="1668"/>
      <c r="AY14" s="1668"/>
      <c r="AZ14" s="1668"/>
      <c r="BA14" s="1668"/>
      <c r="BB14" s="1668"/>
      <c r="BC14" s="1668"/>
      <c r="BD14" s="1668"/>
      <c r="BE14" s="1668"/>
      <c r="BF14" s="1668"/>
      <c r="BG14" s="1668"/>
      <c r="BH14" s="1668"/>
      <c r="BI14" s="1668"/>
      <c r="BJ14" s="1668"/>
      <c r="BK14" s="1668"/>
      <c r="BL14" s="1668"/>
      <c r="BM14" s="1668"/>
      <c r="BN14" s="1668"/>
      <c r="BO14" s="1668"/>
      <c r="BP14" s="1668"/>
      <c r="BQ14" s="1669"/>
      <c r="BR14" s="1681"/>
      <c r="BS14" s="1682"/>
      <c r="BT14" s="1656"/>
      <c r="BU14" s="1657"/>
      <c r="BV14" s="1657"/>
      <c r="BW14" s="1658"/>
      <c r="BX14" s="1659"/>
      <c r="BY14" s="1660"/>
      <c r="BZ14" s="1660"/>
      <c r="CA14" s="1660"/>
      <c r="CB14" s="1660"/>
      <c r="CC14" s="1660"/>
      <c r="CD14" s="1660"/>
      <c r="CE14" s="1661"/>
      <c r="CF14" s="1662"/>
      <c r="CG14" s="1663"/>
      <c r="CH14" s="1663"/>
      <c r="CI14" s="1663"/>
      <c r="CJ14" s="1663"/>
      <c r="CK14" s="1663"/>
      <c r="CL14" s="1663"/>
      <c r="CM14" s="1663"/>
      <c r="CN14" s="1663"/>
      <c r="CO14" s="1663"/>
      <c r="CP14" s="1663"/>
      <c r="CQ14" s="1664"/>
    </row>
    <row r="15" spans="1:95" s="11" customFormat="1" ht="23.25" customHeight="1">
      <c r="A15" s="37" t="s">
        <v>37</v>
      </c>
      <c r="B15" s="1620" t="s">
        <v>333</v>
      </c>
      <c r="C15" s="1621"/>
      <c r="D15" s="1621" t="s">
        <v>334</v>
      </c>
      <c r="E15" s="1621"/>
      <c r="F15" s="1621" t="s">
        <v>335</v>
      </c>
      <c r="G15" s="1621"/>
      <c r="H15" s="1621" t="s">
        <v>336</v>
      </c>
      <c r="I15" s="1621"/>
      <c r="J15" s="1621"/>
      <c r="K15" s="1621"/>
      <c r="L15" s="1621"/>
      <c r="M15" s="1621"/>
      <c r="N15" s="1621"/>
      <c r="O15" s="1621"/>
      <c r="P15" s="1621"/>
      <c r="Q15" s="1628"/>
      <c r="R15" s="1620" t="s">
        <v>333</v>
      </c>
      <c r="S15" s="1621"/>
      <c r="T15" s="1621" t="s">
        <v>334</v>
      </c>
      <c r="U15" s="1621"/>
      <c r="V15" s="1621" t="s">
        <v>321</v>
      </c>
      <c r="W15" s="1621"/>
      <c r="X15" s="1655">
        <v>4</v>
      </c>
      <c r="Y15" s="1621"/>
      <c r="Z15" s="1621" t="s">
        <v>326</v>
      </c>
      <c r="AA15" s="1621"/>
      <c r="AB15" s="1621">
        <v>1</v>
      </c>
      <c r="AC15" s="1621"/>
      <c r="AD15" s="1621">
        <v>2</v>
      </c>
      <c r="AE15" s="1621"/>
      <c r="AF15" s="1621" t="s">
        <v>328</v>
      </c>
      <c r="AG15" s="1621"/>
      <c r="AH15" s="1621" t="s">
        <v>329</v>
      </c>
      <c r="AI15" s="1621"/>
      <c r="AJ15" s="1621" t="s">
        <v>58</v>
      </c>
      <c r="AK15" s="1621"/>
      <c r="AL15" s="1621">
        <v>8</v>
      </c>
      <c r="AM15" s="1621"/>
      <c r="AN15" s="1621" t="s">
        <v>45</v>
      </c>
      <c r="AO15" s="1621"/>
      <c r="AP15" s="1621"/>
      <c r="AQ15" s="1621"/>
      <c r="AR15" s="1621"/>
      <c r="AS15" s="1621"/>
      <c r="AT15" s="1621"/>
      <c r="AU15" s="1621"/>
      <c r="AV15" s="1645"/>
      <c r="AW15" s="1645"/>
      <c r="AX15" s="1645"/>
      <c r="AY15" s="1645"/>
      <c r="AZ15" s="1645"/>
      <c r="BA15" s="1645"/>
      <c r="BB15" s="1645"/>
      <c r="BC15" s="1645"/>
      <c r="BD15" s="1645"/>
      <c r="BE15" s="1645"/>
      <c r="BF15" s="1645"/>
      <c r="BG15" s="1645"/>
      <c r="BH15" s="1645"/>
      <c r="BI15" s="1645"/>
      <c r="BJ15" s="1645"/>
      <c r="BK15" s="1645"/>
      <c r="BL15" s="1645"/>
      <c r="BM15" s="1645"/>
      <c r="BN15" s="1645"/>
      <c r="BO15" s="1645"/>
      <c r="BP15" s="1653"/>
      <c r="BQ15" s="1654"/>
      <c r="BR15" s="1618">
        <v>1</v>
      </c>
      <c r="BS15" s="1650"/>
      <c r="BT15" s="120"/>
      <c r="BU15" s="121"/>
      <c r="BV15" s="109"/>
      <c r="BW15" s="110">
        <v>8</v>
      </c>
      <c r="BX15" s="111" t="s">
        <v>330</v>
      </c>
      <c r="BY15" s="112" t="s">
        <v>358</v>
      </c>
      <c r="BZ15" s="113" t="s">
        <v>330</v>
      </c>
      <c r="CA15" s="34" t="s">
        <v>34</v>
      </c>
      <c r="CB15" s="114" t="s">
        <v>330</v>
      </c>
      <c r="CC15" s="351">
        <v>0</v>
      </c>
      <c r="CD15" s="351">
        <v>3</v>
      </c>
      <c r="CE15" s="115">
        <v>4</v>
      </c>
      <c r="CF15" s="114" t="s">
        <v>330</v>
      </c>
      <c r="CG15" s="112" t="s">
        <v>332</v>
      </c>
      <c r="CH15" s="112" t="s">
        <v>331</v>
      </c>
      <c r="CI15" s="112" t="s">
        <v>331</v>
      </c>
      <c r="CJ15" s="112" t="s">
        <v>34</v>
      </c>
      <c r="CK15" s="112" t="s">
        <v>368</v>
      </c>
      <c r="CL15" s="112" t="s">
        <v>331</v>
      </c>
      <c r="CM15" s="351" t="s">
        <v>34</v>
      </c>
      <c r="CN15" s="351" t="s">
        <v>337</v>
      </c>
      <c r="CO15" s="351" t="s">
        <v>337</v>
      </c>
      <c r="CP15" s="351" t="s">
        <v>337</v>
      </c>
      <c r="CQ15" s="351" t="s">
        <v>337</v>
      </c>
    </row>
    <row r="16" spans="1:95" s="11" customFormat="1" ht="23.25" customHeight="1">
      <c r="A16" s="26" t="s">
        <v>38</v>
      </c>
      <c r="B16" s="1620" t="s">
        <v>338</v>
      </c>
      <c r="C16" s="1621"/>
      <c r="D16" s="1621" t="s">
        <v>339</v>
      </c>
      <c r="E16" s="1621"/>
      <c r="F16" s="1621" t="s">
        <v>335</v>
      </c>
      <c r="G16" s="1621"/>
      <c r="H16" s="1621" t="s">
        <v>336</v>
      </c>
      <c r="I16" s="1621"/>
      <c r="J16" s="1621"/>
      <c r="K16" s="1621"/>
      <c r="L16" s="1621"/>
      <c r="M16" s="1621"/>
      <c r="N16" s="1621"/>
      <c r="O16" s="1621"/>
      <c r="P16" s="1621"/>
      <c r="Q16" s="1628"/>
      <c r="R16" s="1620" t="s">
        <v>338</v>
      </c>
      <c r="S16" s="1621"/>
      <c r="T16" s="1621" t="s">
        <v>339</v>
      </c>
      <c r="U16" s="1621"/>
      <c r="V16" s="1621" t="s">
        <v>321</v>
      </c>
      <c r="W16" s="1621"/>
      <c r="X16" s="1621" t="s">
        <v>340</v>
      </c>
      <c r="Y16" s="1621"/>
      <c r="Z16" s="1621" t="s">
        <v>341</v>
      </c>
      <c r="AA16" s="1621"/>
      <c r="AB16" s="1621">
        <v>2</v>
      </c>
      <c r="AC16" s="1621"/>
      <c r="AD16" s="1621" t="s">
        <v>328</v>
      </c>
      <c r="AE16" s="1621"/>
      <c r="AF16" s="1621" t="s">
        <v>329</v>
      </c>
      <c r="AG16" s="1621"/>
      <c r="AH16" s="1621">
        <v>5</v>
      </c>
      <c r="AI16" s="1621"/>
      <c r="AJ16" s="1621" t="s">
        <v>44</v>
      </c>
      <c r="AK16" s="1621"/>
      <c r="AL16" s="1621">
        <v>4</v>
      </c>
      <c r="AM16" s="1621"/>
      <c r="AN16" s="1621" t="s">
        <v>45</v>
      </c>
      <c r="AO16" s="1621"/>
      <c r="AP16" s="1621"/>
      <c r="AQ16" s="1621"/>
      <c r="AR16" s="1621"/>
      <c r="AS16" s="1621"/>
      <c r="AT16" s="1621"/>
      <c r="AU16" s="1621"/>
      <c r="AV16" s="1645"/>
      <c r="AW16" s="1645"/>
      <c r="AX16" s="1645"/>
      <c r="AY16" s="1645"/>
      <c r="AZ16" s="1645"/>
      <c r="BA16" s="1645"/>
      <c r="BB16" s="1645"/>
      <c r="BC16" s="1645"/>
      <c r="BD16" s="1645"/>
      <c r="BE16" s="1645"/>
      <c r="BF16" s="1645"/>
      <c r="BG16" s="1645"/>
      <c r="BH16" s="1645"/>
      <c r="BI16" s="1645"/>
      <c r="BJ16" s="1645"/>
      <c r="BK16" s="1645"/>
      <c r="BL16" s="1645"/>
      <c r="BM16" s="1645"/>
      <c r="BN16" s="1645"/>
      <c r="BO16" s="1645"/>
      <c r="BP16" s="1645"/>
      <c r="BQ16" s="1646"/>
      <c r="BR16" s="1618">
        <v>1</v>
      </c>
      <c r="BS16" s="1650"/>
      <c r="BT16" s="120"/>
      <c r="BU16" s="121"/>
      <c r="BV16" s="109"/>
      <c r="BW16" s="110">
        <v>3</v>
      </c>
      <c r="BX16" s="111" t="s">
        <v>330</v>
      </c>
      <c r="BY16" s="112" t="s">
        <v>342</v>
      </c>
      <c r="BZ16" s="113" t="s">
        <v>332</v>
      </c>
      <c r="CA16" s="34" t="s">
        <v>34</v>
      </c>
      <c r="CB16" s="114" t="s">
        <v>330</v>
      </c>
      <c r="CC16" s="351">
        <v>8</v>
      </c>
      <c r="CD16" s="351">
        <v>1</v>
      </c>
      <c r="CE16" s="115">
        <v>2</v>
      </c>
      <c r="CF16" s="114" t="s">
        <v>330</v>
      </c>
      <c r="CG16" s="112" t="s">
        <v>332</v>
      </c>
      <c r="CH16" s="112" t="s">
        <v>363</v>
      </c>
      <c r="CI16" s="112" t="s">
        <v>351</v>
      </c>
      <c r="CJ16" s="112" t="s">
        <v>34</v>
      </c>
      <c r="CK16" s="112" t="s">
        <v>342</v>
      </c>
      <c r="CL16" s="112" t="s">
        <v>358</v>
      </c>
      <c r="CM16" s="351" t="s">
        <v>34</v>
      </c>
      <c r="CN16" s="351" t="s">
        <v>337</v>
      </c>
      <c r="CO16" s="351" t="s">
        <v>337</v>
      </c>
      <c r="CP16" s="351" t="s">
        <v>337</v>
      </c>
      <c r="CQ16" s="351" t="s">
        <v>337</v>
      </c>
    </row>
    <row r="17" spans="1:95" s="11" customFormat="1" ht="23.25" customHeight="1">
      <c r="A17" s="26" t="s">
        <v>39</v>
      </c>
      <c r="B17" s="1620" t="s">
        <v>315</v>
      </c>
      <c r="C17" s="1621"/>
      <c r="D17" s="1621" t="s">
        <v>343</v>
      </c>
      <c r="E17" s="1621"/>
      <c r="F17" s="1621" t="s">
        <v>344</v>
      </c>
      <c r="G17" s="1621"/>
      <c r="H17" s="1621" t="s">
        <v>345</v>
      </c>
      <c r="I17" s="1621"/>
      <c r="J17" s="1621" t="s">
        <v>39</v>
      </c>
      <c r="K17" s="1621"/>
      <c r="L17" s="1621"/>
      <c r="M17" s="1621"/>
      <c r="N17" s="1621"/>
      <c r="O17" s="1621"/>
      <c r="P17" s="1621"/>
      <c r="Q17" s="1628"/>
      <c r="R17" s="1620" t="s">
        <v>346</v>
      </c>
      <c r="S17" s="1621"/>
      <c r="T17" s="1621" t="s">
        <v>347</v>
      </c>
      <c r="U17" s="1621"/>
      <c r="V17" s="1621" t="s">
        <v>348</v>
      </c>
      <c r="W17" s="1621"/>
      <c r="X17" s="1621" t="s">
        <v>349</v>
      </c>
      <c r="Y17" s="1621"/>
      <c r="Z17" s="1621" t="s">
        <v>350</v>
      </c>
      <c r="AA17" s="1621"/>
      <c r="AB17" s="1621">
        <v>1</v>
      </c>
      <c r="AC17" s="1621"/>
      <c r="AD17" s="1651" t="s">
        <v>328</v>
      </c>
      <c r="AE17" s="1652"/>
      <c r="AF17" s="1651" t="s">
        <v>329</v>
      </c>
      <c r="AG17" s="1652"/>
      <c r="AH17" s="1651">
        <v>1</v>
      </c>
      <c r="AI17" s="1652"/>
      <c r="AJ17" s="1651">
        <v>0</v>
      </c>
      <c r="AK17" s="1652"/>
      <c r="AL17" s="1651" t="s">
        <v>44</v>
      </c>
      <c r="AM17" s="1652"/>
      <c r="AN17" s="1621">
        <v>1</v>
      </c>
      <c r="AO17" s="1621"/>
      <c r="AP17" s="1651" t="s">
        <v>45</v>
      </c>
      <c r="AQ17" s="1652"/>
      <c r="AR17" s="1621"/>
      <c r="AS17" s="1621"/>
      <c r="AT17" s="1621"/>
      <c r="AU17" s="1621"/>
      <c r="AV17" s="1645"/>
      <c r="AW17" s="1645"/>
      <c r="AX17" s="1645"/>
      <c r="AY17" s="1645"/>
      <c r="AZ17" s="1645"/>
      <c r="BA17" s="1645"/>
      <c r="BB17" s="1645"/>
      <c r="BC17" s="1645"/>
      <c r="BD17" s="1645"/>
      <c r="BE17" s="1645"/>
      <c r="BF17" s="1645"/>
      <c r="BG17" s="1645"/>
      <c r="BH17" s="1645"/>
      <c r="BI17" s="1645"/>
      <c r="BJ17" s="1645"/>
      <c r="BK17" s="1645"/>
      <c r="BL17" s="1645"/>
      <c r="BM17" s="1645"/>
      <c r="BN17" s="1645"/>
      <c r="BO17" s="1645"/>
      <c r="BP17" s="1645"/>
      <c r="BQ17" s="1646"/>
      <c r="BR17" s="1618"/>
      <c r="BS17" s="1650"/>
      <c r="BT17" s="120"/>
      <c r="BU17" s="121"/>
      <c r="BV17" s="109"/>
      <c r="BW17" s="110">
        <v>2</v>
      </c>
      <c r="BX17" s="111" t="s">
        <v>330</v>
      </c>
      <c r="BY17" s="112" t="s">
        <v>351</v>
      </c>
      <c r="BZ17" s="113" t="s">
        <v>351</v>
      </c>
      <c r="CA17" s="34" t="s">
        <v>34</v>
      </c>
      <c r="CB17" s="114" t="s">
        <v>330</v>
      </c>
      <c r="CC17" s="351">
        <v>6</v>
      </c>
      <c r="CD17" s="351">
        <v>0</v>
      </c>
      <c r="CE17" s="115">
        <v>4</v>
      </c>
      <c r="CF17" s="114" t="s">
        <v>330</v>
      </c>
      <c r="CG17" s="112" t="s">
        <v>332</v>
      </c>
      <c r="CH17" s="112" t="s">
        <v>364</v>
      </c>
      <c r="CI17" s="112" t="s">
        <v>342</v>
      </c>
      <c r="CJ17" s="112" t="s">
        <v>34</v>
      </c>
      <c r="CK17" s="112" t="s">
        <v>331</v>
      </c>
      <c r="CL17" s="112" t="s">
        <v>368</v>
      </c>
      <c r="CM17" s="351" t="s">
        <v>34</v>
      </c>
      <c r="CN17" s="351" t="s">
        <v>337</v>
      </c>
      <c r="CO17" s="351" t="s">
        <v>337</v>
      </c>
      <c r="CP17" s="351" t="s">
        <v>337</v>
      </c>
      <c r="CQ17" s="351" t="s">
        <v>337</v>
      </c>
    </row>
    <row r="18" spans="1:95" s="11" customFormat="1" ht="23.25" customHeight="1">
      <c r="A18" s="26" t="s">
        <v>40</v>
      </c>
      <c r="B18" s="1649"/>
      <c r="C18" s="1645"/>
      <c r="D18" s="1645"/>
      <c r="E18" s="1645"/>
      <c r="F18" s="1645"/>
      <c r="G18" s="1645"/>
      <c r="H18" s="1645"/>
      <c r="I18" s="1645"/>
      <c r="J18" s="1645"/>
      <c r="K18" s="1645"/>
      <c r="L18" s="1645"/>
      <c r="M18" s="1645"/>
      <c r="N18" s="1645"/>
      <c r="O18" s="1645"/>
      <c r="P18" s="1645"/>
      <c r="Q18" s="1646"/>
      <c r="R18" s="1649"/>
      <c r="S18" s="1645"/>
      <c r="T18" s="1645"/>
      <c r="U18" s="1645"/>
      <c r="V18" s="1645"/>
      <c r="W18" s="1645"/>
      <c r="X18" s="1645"/>
      <c r="Y18" s="1645"/>
      <c r="Z18" s="1645"/>
      <c r="AA18" s="1645"/>
      <c r="AB18" s="1645"/>
      <c r="AC18" s="1645"/>
      <c r="AD18" s="1645"/>
      <c r="AE18" s="1645"/>
      <c r="AF18" s="1645"/>
      <c r="AG18" s="1645"/>
      <c r="AH18" s="1645"/>
      <c r="AI18" s="1645"/>
      <c r="AJ18" s="1645"/>
      <c r="AK18" s="1645"/>
      <c r="AL18" s="1645"/>
      <c r="AM18" s="1645"/>
      <c r="AN18" s="1645"/>
      <c r="AO18" s="1645"/>
      <c r="AP18" s="1645"/>
      <c r="AQ18" s="1645"/>
      <c r="AR18" s="1645"/>
      <c r="AS18" s="1645"/>
      <c r="AT18" s="1645"/>
      <c r="AU18" s="1645"/>
      <c r="AV18" s="1645"/>
      <c r="AW18" s="1645"/>
      <c r="AX18" s="1645"/>
      <c r="AY18" s="1645"/>
      <c r="AZ18" s="1645"/>
      <c r="BA18" s="1645"/>
      <c r="BB18" s="1645"/>
      <c r="BC18" s="1645"/>
      <c r="BD18" s="1645"/>
      <c r="BE18" s="1645"/>
      <c r="BF18" s="1645"/>
      <c r="BG18" s="1645"/>
      <c r="BH18" s="1645"/>
      <c r="BI18" s="1645"/>
      <c r="BJ18" s="1645"/>
      <c r="BK18" s="1645"/>
      <c r="BL18" s="1645"/>
      <c r="BM18" s="1645"/>
      <c r="BN18" s="1645"/>
      <c r="BO18" s="1645"/>
      <c r="BP18" s="1645"/>
      <c r="BQ18" s="1646"/>
      <c r="BR18" s="1647"/>
      <c r="BS18" s="1648"/>
      <c r="BT18" s="27"/>
      <c r="BU18" s="28"/>
      <c r="BV18" s="29"/>
      <c r="BW18" s="30"/>
      <c r="BX18" s="31"/>
      <c r="BY18" s="32"/>
      <c r="BZ18" s="33"/>
      <c r="CA18" s="34" t="s">
        <v>34</v>
      </c>
      <c r="CB18" s="35"/>
      <c r="CC18" s="345"/>
      <c r="CD18" s="345"/>
      <c r="CE18" s="36"/>
      <c r="CF18" s="35"/>
      <c r="CG18" s="32"/>
      <c r="CH18" s="32"/>
      <c r="CI18" s="32"/>
      <c r="CJ18" s="32"/>
      <c r="CK18" s="32"/>
      <c r="CL18" s="32"/>
      <c r="CM18" s="345"/>
      <c r="CN18" s="345"/>
      <c r="CO18" s="345"/>
      <c r="CP18" s="38"/>
      <c r="CQ18" s="36"/>
    </row>
    <row r="19" spans="1:95" s="11" customFormat="1" ht="23.25" customHeight="1">
      <c r="A19" s="26" t="s">
        <v>41</v>
      </c>
      <c r="B19" s="1649"/>
      <c r="C19" s="1645"/>
      <c r="D19" s="1645"/>
      <c r="E19" s="1645"/>
      <c r="F19" s="1645"/>
      <c r="G19" s="1645"/>
      <c r="H19" s="1645"/>
      <c r="I19" s="1645"/>
      <c r="J19" s="1645"/>
      <c r="K19" s="1645"/>
      <c r="L19" s="1645"/>
      <c r="M19" s="1645"/>
      <c r="N19" s="1645"/>
      <c r="O19" s="1645"/>
      <c r="P19" s="1645"/>
      <c r="Q19" s="1646"/>
      <c r="R19" s="1649"/>
      <c r="S19" s="1645"/>
      <c r="T19" s="1645"/>
      <c r="U19" s="1645"/>
      <c r="V19" s="1645"/>
      <c r="W19" s="1645"/>
      <c r="X19" s="1645"/>
      <c r="Y19" s="1645"/>
      <c r="Z19" s="1645"/>
      <c r="AA19" s="1645"/>
      <c r="AB19" s="1645"/>
      <c r="AC19" s="1645"/>
      <c r="AD19" s="1645"/>
      <c r="AE19" s="1645"/>
      <c r="AF19" s="1645"/>
      <c r="AG19" s="1645"/>
      <c r="AH19" s="1645"/>
      <c r="AI19" s="1645"/>
      <c r="AJ19" s="1645"/>
      <c r="AK19" s="1645"/>
      <c r="AL19" s="1645"/>
      <c r="AM19" s="1645"/>
      <c r="AN19" s="1645"/>
      <c r="AO19" s="1645"/>
      <c r="AP19" s="1645"/>
      <c r="AQ19" s="1645"/>
      <c r="AR19" s="1645"/>
      <c r="AS19" s="1645"/>
      <c r="AT19" s="1645"/>
      <c r="AU19" s="1645"/>
      <c r="AV19" s="1645"/>
      <c r="AW19" s="1645"/>
      <c r="AX19" s="1645"/>
      <c r="AY19" s="1645"/>
      <c r="AZ19" s="1645"/>
      <c r="BA19" s="1645"/>
      <c r="BB19" s="1645"/>
      <c r="BC19" s="1645"/>
      <c r="BD19" s="1645"/>
      <c r="BE19" s="1645"/>
      <c r="BF19" s="1645"/>
      <c r="BG19" s="1645"/>
      <c r="BH19" s="1645"/>
      <c r="BI19" s="1645"/>
      <c r="BJ19" s="1645"/>
      <c r="BK19" s="1645"/>
      <c r="BL19" s="1645"/>
      <c r="BM19" s="1645"/>
      <c r="BN19" s="1645"/>
      <c r="BO19" s="1645"/>
      <c r="BP19" s="1645"/>
      <c r="BQ19" s="1646"/>
      <c r="BR19" s="1647"/>
      <c r="BS19" s="1648"/>
      <c r="BT19" s="27"/>
      <c r="BU19" s="28"/>
      <c r="BV19" s="29"/>
      <c r="BW19" s="30"/>
      <c r="BX19" s="31"/>
      <c r="BY19" s="32"/>
      <c r="BZ19" s="33"/>
      <c r="CA19" s="34" t="s">
        <v>34</v>
      </c>
      <c r="CB19" s="35"/>
      <c r="CC19" s="345"/>
      <c r="CD19" s="345"/>
      <c r="CE19" s="36"/>
      <c r="CF19" s="35"/>
      <c r="CG19" s="32"/>
      <c r="CH19" s="32"/>
      <c r="CI19" s="32"/>
      <c r="CJ19" s="32"/>
      <c r="CK19" s="32"/>
      <c r="CL19" s="32"/>
      <c r="CM19" s="345"/>
      <c r="CN19" s="345"/>
      <c r="CO19" s="345"/>
      <c r="CP19" s="38"/>
      <c r="CQ19" s="36"/>
    </row>
    <row r="20" spans="1:95" s="11" customFormat="1" ht="23.25" customHeight="1">
      <c r="A20" s="26" t="s">
        <v>42</v>
      </c>
      <c r="B20" s="1649"/>
      <c r="C20" s="1645"/>
      <c r="D20" s="1645"/>
      <c r="E20" s="1645"/>
      <c r="F20" s="1645"/>
      <c r="G20" s="1645"/>
      <c r="H20" s="1645"/>
      <c r="I20" s="1645"/>
      <c r="J20" s="1645"/>
      <c r="K20" s="1645"/>
      <c r="L20" s="1645"/>
      <c r="M20" s="1645"/>
      <c r="N20" s="1645"/>
      <c r="O20" s="1645"/>
      <c r="P20" s="1645"/>
      <c r="Q20" s="1646"/>
      <c r="R20" s="1649"/>
      <c r="S20" s="1645"/>
      <c r="T20" s="1645"/>
      <c r="U20" s="1645"/>
      <c r="V20" s="1645"/>
      <c r="W20" s="1645"/>
      <c r="X20" s="1645"/>
      <c r="Y20" s="1645"/>
      <c r="Z20" s="1645"/>
      <c r="AA20" s="1645"/>
      <c r="AB20" s="1645"/>
      <c r="AC20" s="1645"/>
      <c r="AD20" s="1645"/>
      <c r="AE20" s="1645"/>
      <c r="AF20" s="1645"/>
      <c r="AG20" s="1645"/>
      <c r="AH20" s="1645"/>
      <c r="AI20" s="1645"/>
      <c r="AJ20" s="1645"/>
      <c r="AK20" s="1645"/>
      <c r="AL20" s="1645"/>
      <c r="AM20" s="1645"/>
      <c r="AN20" s="1645"/>
      <c r="AO20" s="1645"/>
      <c r="AP20" s="1645"/>
      <c r="AQ20" s="1645"/>
      <c r="AR20" s="1645"/>
      <c r="AS20" s="1645"/>
      <c r="AT20" s="1645"/>
      <c r="AU20" s="1645"/>
      <c r="AV20" s="1645"/>
      <c r="AW20" s="1645"/>
      <c r="AX20" s="1645"/>
      <c r="AY20" s="1645"/>
      <c r="AZ20" s="1645"/>
      <c r="BA20" s="1645"/>
      <c r="BB20" s="1645"/>
      <c r="BC20" s="1645"/>
      <c r="BD20" s="1645"/>
      <c r="BE20" s="1645"/>
      <c r="BF20" s="1645"/>
      <c r="BG20" s="1645"/>
      <c r="BH20" s="1645"/>
      <c r="BI20" s="1645"/>
      <c r="BJ20" s="1645"/>
      <c r="BK20" s="1645"/>
      <c r="BL20" s="1645"/>
      <c r="BM20" s="1645"/>
      <c r="BN20" s="1645"/>
      <c r="BO20" s="1645"/>
      <c r="BP20" s="1645"/>
      <c r="BQ20" s="1646"/>
      <c r="BR20" s="1647"/>
      <c r="BS20" s="1648"/>
      <c r="BT20" s="27"/>
      <c r="BU20" s="28"/>
      <c r="BV20" s="29"/>
      <c r="BW20" s="30"/>
      <c r="BX20" s="31"/>
      <c r="BY20" s="32"/>
      <c r="BZ20" s="33"/>
      <c r="CA20" s="34" t="s">
        <v>34</v>
      </c>
      <c r="CB20" s="35"/>
      <c r="CC20" s="345"/>
      <c r="CD20" s="345"/>
      <c r="CE20" s="36"/>
      <c r="CF20" s="35"/>
      <c r="CG20" s="32"/>
      <c r="CH20" s="32"/>
      <c r="CI20" s="32"/>
      <c r="CJ20" s="32"/>
      <c r="CK20" s="32"/>
      <c r="CL20" s="32"/>
      <c r="CM20" s="345"/>
      <c r="CN20" s="345"/>
      <c r="CO20" s="345"/>
      <c r="CP20" s="38"/>
      <c r="CQ20" s="36"/>
    </row>
    <row r="21" spans="1:95" s="11" customFormat="1" ht="23.25" customHeight="1">
      <c r="A21" s="26" t="s">
        <v>43</v>
      </c>
      <c r="B21" s="1649"/>
      <c r="C21" s="1645"/>
      <c r="D21" s="1645"/>
      <c r="E21" s="1645"/>
      <c r="F21" s="1645"/>
      <c r="G21" s="1645"/>
      <c r="H21" s="1645"/>
      <c r="I21" s="1645"/>
      <c r="J21" s="1645"/>
      <c r="K21" s="1645"/>
      <c r="L21" s="1645"/>
      <c r="M21" s="1645"/>
      <c r="N21" s="1645"/>
      <c r="O21" s="1645"/>
      <c r="P21" s="1645"/>
      <c r="Q21" s="1646"/>
      <c r="R21" s="1649"/>
      <c r="S21" s="1645"/>
      <c r="T21" s="1645"/>
      <c r="U21" s="1645"/>
      <c r="V21" s="1645"/>
      <c r="W21" s="1645"/>
      <c r="X21" s="1645"/>
      <c r="Y21" s="1645"/>
      <c r="Z21" s="1645"/>
      <c r="AA21" s="1645"/>
      <c r="AB21" s="1645"/>
      <c r="AC21" s="1645"/>
      <c r="AD21" s="1645"/>
      <c r="AE21" s="1645"/>
      <c r="AF21" s="1645"/>
      <c r="AG21" s="1645"/>
      <c r="AH21" s="1645"/>
      <c r="AI21" s="1645"/>
      <c r="AJ21" s="1645"/>
      <c r="AK21" s="1645"/>
      <c r="AL21" s="1645"/>
      <c r="AM21" s="1645"/>
      <c r="AN21" s="1645"/>
      <c r="AO21" s="1645"/>
      <c r="AP21" s="1645"/>
      <c r="AQ21" s="1645"/>
      <c r="AR21" s="1645"/>
      <c r="AS21" s="1645"/>
      <c r="AT21" s="1645"/>
      <c r="AU21" s="1645"/>
      <c r="AV21" s="1645"/>
      <c r="AW21" s="1645"/>
      <c r="AX21" s="1645"/>
      <c r="AY21" s="1645"/>
      <c r="AZ21" s="1645"/>
      <c r="BA21" s="1645"/>
      <c r="BB21" s="1645"/>
      <c r="BC21" s="1645"/>
      <c r="BD21" s="1645"/>
      <c r="BE21" s="1645"/>
      <c r="BF21" s="1645"/>
      <c r="BG21" s="1645"/>
      <c r="BH21" s="1645"/>
      <c r="BI21" s="1645"/>
      <c r="BJ21" s="1645"/>
      <c r="BK21" s="1645"/>
      <c r="BL21" s="1645"/>
      <c r="BM21" s="1645"/>
      <c r="BN21" s="1645"/>
      <c r="BO21" s="1645"/>
      <c r="BP21" s="1645"/>
      <c r="BQ21" s="1646"/>
      <c r="BR21" s="1647"/>
      <c r="BS21" s="1648"/>
      <c r="BT21" s="27"/>
      <c r="BU21" s="28"/>
      <c r="BV21" s="29"/>
      <c r="BW21" s="30"/>
      <c r="BX21" s="31"/>
      <c r="BY21" s="32"/>
      <c r="BZ21" s="33"/>
      <c r="CA21" s="34" t="s">
        <v>34</v>
      </c>
      <c r="CB21" s="35"/>
      <c r="CC21" s="345"/>
      <c r="CD21" s="345"/>
      <c r="CE21" s="36"/>
      <c r="CF21" s="35"/>
      <c r="CG21" s="32"/>
      <c r="CH21" s="32"/>
      <c r="CI21" s="32"/>
      <c r="CJ21" s="32"/>
      <c r="CK21" s="32"/>
      <c r="CL21" s="32"/>
      <c r="CM21" s="345"/>
      <c r="CN21" s="345"/>
      <c r="CO21" s="345"/>
      <c r="CP21" s="38"/>
      <c r="CQ21" s="36"/>
    </row>
    <row r="22" spans="1:95" s="11" customFormat="1" ht="23.25" customHeight="1">
      <c r="A22" s="26" t="s">
        <v>44</v>
      </c>
      <c r="B22" s="1649"/>
      <c r="C22" s="1645"/>
      <c r="D22" s="1645"/>
      <c r="E22" s="1645"/>
      <c r="F22" s="1645"/>
      <c r="G22" s="1645"/>
      <c r="H22" s="1645"/>
      <c r="I22" s="1645"/>
      <c r="J22" s="1645"/>
      <c r="K22" s="1645"/>
      <c r="L22" s="1645"/>
      <c r="M22" s="1645"/>
      <c r="N22" s="1645"/>
      <c r="O22" s="1645"/>
      <c r="P22" s="1645"/>
      <c r="Q22" s="1646"/>
      <c r="R22" s="1649"/>
      <c r="S22" s="1645"/>
      <c r="T22" s="1645"/>
      <c r="U22" s="1645"/>
      <c r="V22" s="1645"/>
      <c r="W22" s="1645"/>
      <c r="X22" s="1645"/>
      <c r="Y22" s="1645"/>
      <c r="Z22" s="1645"/>
      <c r="AA22" s="1645"/>
      <c r="AB22" s="1645"/>
      <c r="AC22" s="1645"/>
      <c r="AD22" s="1645"/>
      <c r="AE22" s="1645"/>
      <c r="AF22" s="1645"/>
      <c r="AG22" s="1645"/>
      <c r="AH22" s="1645"/>
      <c r="AI22" s="1645"/>
      <c r="AJ22" s="1645"/>
      <c r="AK22" s="1645"/>
      <c r="AL22" s="1645"/>
      <c r="AM22" s="1645"/>
      <c r="AN22" s="1645"/>
      <c r="AO22" s="1645"/>
      <c r="AP22" s="1645"/>
      <c r="AQ22" s="1645"/>
      <c r="AR22" s="1645"/>
      <c r="AS22" s="1645"/>
      <c r="AT22" s="1645"/>
      <c r="AU22" s="1645"/>
      <c r="AV22" s="1645"/>
      <c r="AW22" s="1645"/>
      <c r="AX22" s="1645"/>
      <c r="AY22" s="1645"/>
      <c r="AZ22" s="1645"/>
      <c r="BA22" s="1645"/>
      <c r="BB22" s="1645"/>
      <c r="BC22" s="1645"/>
      <c r="BD22" s="1645"/>
      <c r="BE22" s="1645"/>
      <c r="BF22" s="1645"/>
      <c r="BG22" s="1645"/>
      <c r="BH22" s="1645"/>
      <c r="BI22" s="1645"/>
      <c r="BJ22" s="1645"/>
      <c r="BK22" s="1645"/>
      <c r="BL22" s="1645"/>
      <c r="BM22" s="1645"/>
      <c r="BN22" s="1645"/>
      <c r="BO22" s="1645"/>
      <c r="BP22" s="1645"/>
      <c r="BQ22" s="1646"/>
      <c r="BR22" s="1647"/>
      <c r="BS22" s="1648"/>
      <c r="BT22" s="27"/>
      <c r="BU22" s="28"/>
      <c r="BV22" s="29"/>
      <c r="BW22" s="30"/>
      <c r="BX22" s="31"/>
      <c r="BY22" s="32"/>
      <c r="BZ22" s="33"/>
      <c r="CA22" s="34" t="s">
        <v>34</v>
      </c>
      <c r="CB22" s="35"/>
      <c r="CC22" s="345"/>
      <c r="CD22" s="345"/>
      <c r="CE22" s="36"/>
      <c r="CF22" s="35"/>
      <c r="CG22" s="32"/>
      <c r="CH22" s="32"/>
      <c r="CI22" s="32"/>
      <c r="CJ22" s="32"/>
      <c r="CK22" s="32"/>
      <c r="CL22" s="32"/>
      <c r="CM22" s="345"/>
      <c r="CN22" s="345"/>
      <c r="CO22" s="345"/>
      <c r="CP22" s="38"/>
      <c r="CQ22" s="36"/>
    </row>
    <row r="23" spans="1:95" s="11" customFormat="1" ht="23.25" customHeight="1">
      <c r="A23" s="26" t="s">
        <v>45</v>
      </c>
      <c r="B23" s="1649"/>
      <c r="C23" s="1645"/>
      <c r="D23" s="1645"/>
      <c r="E23" s="1645"/>
      <c r="F23" s="1645"/>
      <c r="G23" s="1645"/>
      <c r="H23" s="1645"/>
      <c r="I23" s="1645"/>
      <c r="J23" s="1645"/>
      <c r="K23" s="1645"/>
      <c r="L23" s="1645"/>
      <c r="M23" s="1645"/>
      <c r="N23" s="1645"/>
      <c r="O23" s="1645"/>
      <c r="P23" s="1645"/>
      <c r="Q23" s="1646"/>
      <c r="R23" s="1649"/>
      <c r="S23" s="1645"/>
      <c r="T23" s="1645"/>
      <c r="U23" s="1645"/>
      <c r="V23" s="1645"/>
      <c r="W23" s="1645"/>
      <c r="X23" s="1645"/>
      <c r="Y23" s="1645"/>
      <c r="Z23" s="1645"/>
      <c r="AA23" s="1645"/>
      <c r="AB23" s="1645"/>
      <c r="AC23" s="1645"/>
      <c r="AD23" s="1645"/>
      <c r="AE23" s="1645"/>
      <c r="AF23" s="1645"/>
      <c r="AG23" s="1645"/>
      <c r="AH23" s="1645"/>
      <c r="AI23" s="1645"/>
      <c r="AJ23" s="1645"/>
      <c r="AK23" s="1645"/>
      <c r="AL23" s="1645"/>
      <c r="AM23" s="1645"/>
      <c r="AN23" s="1645"/>
      <c r="AO23" s="1645"/>
      <c r="AP23" s="1645"/>
      <c r="AQ23" s="1645"/>
      <c r="AR23" s="1645"/>
      <c r="AS23" s="1645"/>
      <c r="AT23" s="1645"/>
      <c r="AU23" s="1645"/>
      <c r="AV23" s="1645"/>
      <c r="AW23" s="1645"/>
      <c r="AX23" s="1645"/>
      <c r="AY23" s="1645"/>
      <c r="AZ23" s="1645"/>
      <c r="BA23" s="1645"/>
      <c r="BB23" s="1645"/>
      <c r="BC23" s="1645"/>
      <c r="BD23" s="1645"/>
      <c r="BE23" s="1645"/>
      <c r="BF23" s="1645"/>
      <c r="BG23" s="1645"/>
      <c r="BH23" s="1645"/>
      <c r="BI23" s="1645"/>
      <c r="BJ23" s="1645"/>
      <c r="BK23" s="1645"/>
      <c r="BL23" s="1645"/>
      <c r="BM23" s="1645"/>
      <c r="BN23" s="1645"/>
      <c r="BO23" s="1645"/>
      <c r="BP23" s="1645"/>
      <c r="BQ23" s="1646"/>
      <c r="BR23" s="1647"/>
      <c r="BS23" s="1648"/>
      <c r="BT23" s="27"/>
      <c r="BU23" s="28"/>
      <c r="BV23" s="29"/>
      <c r="BW23" s="30"/>
      <c r="BX23" s="31"/>
      <c r="BY23" s="32"/>
      <c r="BZ23" s="33"/>
      <c r="CA23" s="34" t="s">
        <v>34</v>
      </c>
      <c r="CB23" s="35"/>
      <c r="CC23" s="345"/>
      <c r="CD23" s="345"/>
      <c r="CE23" s="36"/>
      <c r="CF23" s="35"/>
      <c r="CG23" s="32"/>
      <c r="CH23" s="32"/>
      <c r="CI23" s="32"/>
      <c r="CJ23" s="32"/>
      <c r="CK23" s="32"/>
      <c r="CL23" s="32"/>
      <c r="CM23" s="345"/>
      <c r="CN23" s="345"/>
      <c r="CO23" s="345"/>
      <c r="CP23" s="38"/>
      <c r="CQ23" s="36"/>
    </row>
    <row r="24" spans="1:95" s="11" customFormat="1" ht="23.25" customHeight="1">
      <c r="A24" s="26" t="s">
        <v>46</v>
      </c>
      <c r="B24" s="1649"/>
      <c r="C24" s="1645"/>
      <c r="D24" s="1645"/>
      <c r="E24" s="1645"/>
      <c r="F24" s="1645"/>
      <c r="G24" s="1645"/>
      <c r="H24" s="1645"/>
      <c r="I24" s="1645"/>
      <c r="J24" s="1645"/>
      <c r="K24" s="1645"/>
      <c r="L24" s="1645"/>
      <c r="M24" s="1645"/>
      <c r="N24" s="1645"/>
      <c r="O24" s="1645"/>
      <c r="P24" s="1645"/>
      <c r="Q24" s="1646"/>
      <c r="R24" s="1649"/>
      <c r="S24" s="1645"/>
      <c r="T24" s="1645"/>
      <c r="U24" s="1645"/>
      <c r="V24" s="1645"/>
      <c r="W24" s="1645"/>
      <c r="X24" s="1645"/>
      <c r="Y24" s="1645"/>
      <c r="Z24" s="1645"/>
      <c r="AA24" s="1645"/>
      <c r="AB24" s="1645"/>
      <c r="AC24" s="1645"/>
      <c r="AD24" s="1645"/>
      <c r="AE24" s="1645"/>
      <c r="AF24" s="1645"/>
      <c r="AG24" s="1645"/>
      <c r="AH24" s="1645"/>
      <c r="AI24" s="1645"/>
      <c r="AJ24" s="1645"/>
      <c r="AK24" s="1645"/>
      <c r="AL24" s="1645"/>
      <c r="AM24" s="1645"/>
      <c r="AN24" s="1645"/>
      <c r="AO24" s="1645"/>
      <c r="AP24" s="1645"/>
      <c r="AQ24" s="1645"/>
      <c r="AR24" s="1645"/>
      <c r="AS24" s="1645"/>
      <c r="AT24" s="1645"/>
      <c r="AU24" s="1645"/>
      <c r="AV24" s="1645"/>
      <c r="AW24" s="1645"/>
      <c r="AX24" s="1645"/>
      <c r="AY24" s="1645"/>
      <c r="AZ24" s="1645"/>
      <c r="BA24" s="1645"/>
      <c r="BB24" s="1645"/>
      <c r="BC24" s="1645"/>
      <c r="BD24" s="1645"/>
      <c r="BE24" s="1645"/>
      <c r="BF24" s="1645"/>
      <c r="BG24" s="1645"/>
      <c r="BH24" s="1645"/>
      <c r="BI24" s="1645"/>
      <c r="BJ24" s="1645"/>
      <c r="BK24" s="1645"/>
      <c r="BL24" s="1645"/>
      <c r="BM24" s="1645"/>
      <c r="BN24" s="1645"/>
      <c r="BO24" s="1645"/>
      <c r="BP24" s="1645"/>
      <c r="BQ24" s="1646"/>
      <c r="BR24" s="1647"/>
      <c r="BS24" s="1648"/>
      <c r="BT24" s="27"/>
      <c r="BU24" s="28"/>
      <c r="BV24" s="29"/>
      <c r="BW24" s="30"/>
      <c r="BX24" s="31"/>
      <c r="BY24" s="32"/>
      <c r="BZ24" s="33"/>
      <c r="CA24" s="34" t="s">
        <v>34</v>
      </c>
      <c r="CB24" s="35"/>
      <c r="CC24" s="345"/>
      <c r="CD24" s="345"/>
      <c r="CE24" s="36"/>
      <c r="CF24" s="35"/>
      <c r="CG24" s="32"/>
      <c r="CH24" s="32"/>
      <c r="CI24" s="32"/>
      <c r="CJ24" s="32"/>
      <c r="CK24" s="32"/>
      <c r="CL24" s="32"/>
      <c r="CM24" s="345"/>
      <c r="CN24" s="345"/>
      <c r="CO24" s="345"/>
      <c r="CP24" s="38"/>
      <c r="CQ24" s="36"/>
    </row>
    <row r="25" spans="1:95" s="11" customFormat="1" ht="23.25" customHeight="1">
      <c r="A25" s="26"/>
      <c r="B25" s="1248" t="s">
        <v>47</v>
      </c>
      <c r="C25" s="1249"/>
      <c r="D25" s="1249"/>
      <c r="E25" s="1249"/>
      <c r="F25" s="1249"/>
      <c r="G25" s="1249"/>
      <c r="H25" s="1249"/>
      <c r="I25" s="1249"/>
      <c r="J25" s="1249"/>
      <c r="K25" s="1249"/>
      <c r="L25" s="1249"/>
      <c r="M25" s="1249"/>
      <c r="N25" s="1249"/>
      <c r="O25" s="1249"/>
      <c r="P25" s="1249"/>
      <c r="Q25" s="1249"/>
      <c r="R25" s="1620" t="s">
        <v>325</v>
      </c>
      <c r="S25" s="1621"/>
      <c r="T25" s="1621" t="s">
        <v>352</v>
      </c>
      <c r="U25" s="1621"/>
      <c r="V25" s="1629" t="s">
        <v>353</v>
      </c>
      <c r="W25" s="1629"/>
      <c r="X25" s="1621" t="s">
        <v>321</v>
      </c>
      <c r="Y25" s="1621"/>
      <c r="Z25" s="1621" t="s">
        <v>354</v>
      </c>
      <c r="AA25" s="1621"/>
      <c r="AB25" s="1621" t="s">
        <v>355</v>
      </c>
      <c r="AC25" s="1621"/>
      <c r="AD25" s="1621" t="s">
        <v>356</v>
      </c>
      <c r="AE25" s="1621"/>
      <c r="AF25" s="1621">
        <v>3</v>
      </c>
      <c r="AG25" s="1621"/>
      <c r="AH25" s="1621">
        <v>8</v>
      </c>
      <c r="AI25" s="1621"/>
      <c r="AJ25" s="1621" t="s">
        <v>44</v>
      </c>
      <c r="AK25" s="1621"/>
      <c r="AL25" s="1621" t="s">
        <v>357</v>
      </c>
      <c r="AM25" s="1621"/>
      <c r="AN25" s="1621"/>
      <c r="AO25" s="1621"/>
      <c r="AP25" s="1621"/>
      <c r="AQ25" s="1621"/>
      <c r="AR25" s="1621"/>
      <c r="AS25" s="1621"/>
      <c r="AT25" s="1621"/>
      <c r="AU25" s="1621"/>
      <c r="AV25" s="1621"/>
      <c r="AW25" s="1621"/>
      <c r="AX25" s="1621"/>
      <c r="AY25" s="1621"/>
      <c r="AZ25" s="1621"/>
      <c r="BA25" s="1621"/>
      <c r="BB25" s="1621"/>
      <c r="BC25" s="1621"/>
      <c r="BD25" s="1621"/>
      <c r="BE25" s="1621"/>
      <c r="BF25" s="1621"/>
      <c r="BG25" s="1621"/>
      <c r="BH25" s="1621"/>
      <c r="BI25" s="1621"/>
      <c r="BJ25" s="1621"/>
      <c r="BK25" s="1621"/>
      <c r="BL25" s="1621"/>
      <c r="BM25" s="1621"/>
      <c r="BN25" s="1621"/>
      <c r="BO25" s="1621"/>
      <c r="BP25" s="1621"/>
      <c r="BQ25" s="1628"/>
      <c r="BR25" s="1630"/>
      <c r="BS25" s="1631"/>
      <c r="BT25" s="1636"/>
      <c r="BU25" s="1637"/>
      <c r="BV25" s="1637"/>
      <c r="BW25" s="1638"/>
      <c r="BX25" s="111" t="s">
        <v>330</v>
      </c>
      <c r="BY25" s="112" t="s">
        <v>331</v>
      </c>
      <c r="BZ25" s="113" t="s">
        <v>332</v>
      </c>
      <c r="CA25" s="34" t="s">
        <v>34</v>
      </c>
      <c r="CB25" s="114" t="s">
        <v>332</v>
      </c>
      <c r="CC25" s="351">
        <v>1</v>
      </c>
      <c r="CD25" s="351">
        <v>4</v>
      </c>
      <c r="CE25" s="115">
        <v>7</v>
      </c>
      <c r="CF25" s="114" t="s">
        <v>330</v>
      </c>
      <c r="CG25" s="112" t="s">
        <v>332</v>
      </c>
      <c r="CH25" s="112" t="s">
        <v>332</v>
      </c>
      <c r="CI25" s="112" t="s">
        <v>34</v>
      </c>
      <c r="CJ25" s="112" t="s">
        <v>363</v>
      </c>
      <c r="CK25" s="112" t="s">
        <v>358</v>
      </c>
      <c r="CL25" s="112" t="s">
        <v>342</v>
      </c>
      <c r="CM25" s="351" t="s">
        <v>34</v>
      </c>
      <c r="CN25" s="351" t="s">
        <v>337</v>
      </c>
      <c r="CO25" s="351" t="s">
        <v>337</v>
      </c>
      <c r="CP25" s="351" t="s">
        <v>337</v>
      </c>
      <c r="CQ25" s="351" t="s">
        <v>337</v>
      </c>
    </row>
    <row r="26" spans="1:95" s="11" customFormat="1" ht="23.25" customHeight="1">
      <c r="A26" s="26"/>
      <c r="B26" s="1276"/>
      <c r="C26" s="1277"/>
      <c r="D26" s="1277"/>
      <c r="E26" s="1277"/>
      <c r="F26" s="1277"/>
      <c r="G26" s="1277"/>
      <c r="H26" s="1277"/>
      <c r="I26" s="1277"/>
      <c r="J26" s="1277"/>
      <c r="K26" s="1277"/>
      <c r="L26" s="1277"/>
      <c r="M26" s="1277"/>
      <c r="N26" s="1277"/>
      <c r="O26" s="1277"/>
      <c r="P26" s="1277"/>
      <c r="Q26" s="1277"/>
      <c r="R26" s="1620" t="s">
        <v>359</v>
      </c>
      <c r="S26" s="1621"/>
      <c r="T26" s="1621" t="s">
        <v>360</v>
      </c>
      <c r="U26" s="1621"/>
      <c r="V26" s="1621" t="s">
        <v>348</v>
      </c>
      <c r="W26" s="1621"/>
      <c r="X26" s="1621" t="s">
        <v>361</v>
      </c>
      <c r="Y26" s="1621"/>
      <c r="Z26" s="1621" t="s">
        <v>362</v>
      </c>
      <c r="AA26" s="1621"/>
      <c r="AB26" s="1621" t="s">
        <v>334</v>
      </c>
      <c r="AC26" s="1621"/>
      <c r="AD26" s="1621">
        <v>3</v>
      </c>
      <c r="AE26" s="1621"/>
      <c r="AF26" s="1621">
        <v>0</v>
      </c>
      <c r="AG26" s="1621"/>
      <c r="AH26" s="1621" t="s">
        <v>44</v>
      </c>
      <c r="AI26" s="1621"/>
      <c r="AJ26" s="1621" t="s">
        <v>357</v>
      </c>
      <c r="AK26" s="1621"/>
      <c r="AL26" s="1621">
        <v>2</v>
      </c>
      <c r="AM26" s="1621"/>
      <c r="AN26" s="1621">
        <v>9</v>
      </c>
      <c r="AO26" s="1621"/>
      <c r="AP26" s="1621">
        <v>9</v>
      </c>
      <c r="AQ26" s="1621"/>
      <c r="AR26" s="1621"/>
      <c r="AS26" s="1621"/>
      <c r="AT26" s="1621"/>
      <c r="AU26" s="1621"/>
      <c r="AV26" s="1621"/>
      <c r="AW26" s="1621"/>
      <c r="AX26" s="1621"/>
      <c r="AY26" s="1621"/>
      <c r="AZ26" s="1621"/>
      <c r="BA26" s="1621"/>
      <c r="BB26" s="1621"/>
      <c r="BC26" s="1621"/>
      <c r="BD26" s="1621"/>
      <c r="BE26" s="1621"/>
      <c r="BF26" s="1621"/>
      <c r="BG26" s="1621"/>
      <c r="BH26" s="1621"/>
      <c r="BI26" s="1621"/>
      <c r="BJ26" s="1621"/>
      <c r="BK26" s="1621"/>
      <c r="BL26" s="1621"/>
      <c r="BM26" s="1621"/>
      <c r="BN26" s="1621"/>
      <c r="BO26" s="1621"/>
      <c r="BP26" s="1621"/>
      <c r="BQ26" s="1628"/>
      <c r="BR26" s="1632"/>
      <c r="BS26" s="1633"/>
      <c r="BT26" s="1639"/>
      <c r="BU26" s="1640"/>
      <c r="BV26" s="1640"/>
      <c r="BW26" s="1641"/>
      <c r="BX26" s="111" t="s">
        <v>330</v>
      </c>
      <c r="BY26" s="112" t="s">
        <v>342</v>
      </c>
      <c r="BZ26" s="113" t="s">
        <v>330</v>
      </c>
      <c r="CA26" s="34" t="s">
        <v>34</v>
      </c>
      <c r="CB26" s="114" t="s">
        <v>330</v>
      </c>
      <c r="CC26" s="351">
        <v>0</v>
      </c>
      <c r="CD26" s="351">
        <v>8</v>
      </c>
      <c r="CE26" s="115">
        <v>4</v>
      </c>
      <c r="CF26" s="114" t="s">
        <v>330</v>
      </c>
      <c r="CG26" s="112" t="s">
        <v>332</v>
      </c>
      <c r="CH26" s="112" t="s">
        <v>363</v>
      </c>
      <c r="CI26" s="112" t="s">
        <v>351</v>
      </c>
      <c r="CJ26" s="112" t="s">
        <v>34</v>
      </c>
      <c r="CK26" s="112" t="s">
        <v>331</v>
      </c>
      <c r="CL26" s="112" t="s">
        <v>364</v>
      </c>
      <c r="CM26" s="351" t="s">
        <v>34</v>
      </c>
      <c r="CN26" s="351" t="s">
        <v>337</v>
      </c>
      <c r="CO26" s="351" t="s">
        <v>337</v>
      </c>
      <c r="CP26" s="351" t="s">
        <v>337</v>
      </c>
      <c r="CQ26" s="351" t="s">
        <v>337</v>
      </c>
    </row>
    <row r="27" spans="1:95" s="11" customFormat="1" ht="23.25" customHeight="1" thickBot="1">
      <c r="A27" s="26"/>
      <c r="B27" s="1250"/>
      <c r="C27" s="1251"/>
      <c r="D27" s="1251"/>
      <c r="E27" s="1251"/>
      <c r="F27" s="1251"/>
      <c r="G27" s="1251"/>
      <c r="H27" s="1251"/>
      <c r="I27" s="1251"/>
      <c r="J27" s="1251"/>
      <c r="K27" s="1251"/>
      <c r="L27" s="1251"/>
      <c r="M27" s="1251"/>
      <c r="N27" s="1251"/>
      <c r="O27" s="1251"/>
      <c r="P27" s="1251"/>
      <c r="Q27" s="1251"/>
      <c r="R27" s="1620"/>
      <c r="S27" s="1621"/>
      <c r="T27" s="1621"/>
      <c r="U27" s="1621"/>
      <c r="V27" s="1621"/>
      <c r="W27" s="1621"/>
      <c r="X27" s="1621"/>
      <c r="Y27" s="1621"/>
      <c r="Z27" s="1621"/>
      <c r="AA27" s="1621"/>
      <c r="AB27" s="1621"/>
      <c r="AC27" s="1621"/>
      <c r="AD27" s="1621"/>
      <c r="AE27" s="1621"/>
      <c r="AF27" s="1621"/>
      <c r="AG27" s="1621"/>
      <c r="AH27" s="1621"/>
      <c r="AI27" s="1621"/>
      <c r="AJ27" s="1621"/>
      <c r="AK27" s="1621"/>
      <c r="AL27" s="1621"/>
      <c r="AM27" s="1621"/>
      <c r="AN27" s="1621"/>
      <c r="AO27" s="1621"/>
      <c r="AP27" s="1621"/>
      <c r="AQ27" s="1621"/>
      <c r="AR27" s="1621"/>
      <c r="AS27" s="1621"/>
      <c r="AT27" s="1621"/>
      <c r="AU27" s="1621"/>
      <c r="AV27" s="1621"/>
      <c r="AW27" s="1621"/>
      <c r="AX27" s="1621"/>
      <c r="AY27" s="1621"/>
      <c r="AZ27" s="1621"/>
      <c r="BA27" s="1621"/>
      <c r="BB27" s="1621"/>
      <c r="BC27" s="1621"/>
      <c r="BD27" s="1621"/>
      <c r="BE27" s="1621"/>
      <c r="BF27" s="1621"/>
      <c r="BG27" s="1621"/>
      <c r="BH27" s="1621"/>
      <c r="BI27" s="1621"/>
      <c r="BJ27" s="1621"/>
      <c r="BK27" s="1621"/>
      <c r="BL27" s="1621"/>
      <c r="BM27" s="1621"/>
      <c r="BN27" s="1621"/>
      <c r="BO27" s="1621"/>
      <c r="BP27" s="1621"/>
      <c r="BQ27" s="1628"/>
      <c r="BR27" s="1632"/>
      <c r="BS27" s="1633"/>
      <c r="BT27" s="1642"/>
      <c r="BU27" s="1643"/>
      <c r="BV27" s="1643"/>
      <c r="BW27" s="1644"/>
      <c r="BX27" s="111"/>
      <c r="BY27" s="112"/>
      <c r="BZ27" s="113"/>
      <c r="CA27" s="34" t="s">
        <v>34</v>
      </c>
      <c r="CB27" s="114"/>
      <c r="CC27" s="351"/>
      <c r="CD27" s="351"/>
      <c r="CE27" s="115"/>
      <c r="CF27" s="114"/>
      <c r="CG27" s="112"/>
      <c r="CH27" s="112"/>
      <c r="CI27" s="112"/>
      <c r="CJ27" s="112"/>
      <c r="CK27" s="112"/>
      <c r="CL27" s="112"/>
      <c r="CM27" s="351"/>
      <c r="CN27" s="351"/>
      <c r="CO27" s="351"/>
      <c r="CP27" s="122"/>
      <c r="CQ27" s="115"/>
    </row>
    <row r="28" spans="1:95" s="11" customFormat="1" ht="23.25" customHeight="1" thickTop="1" thickBot="1">
      <c r="A28" s="26"/>
      <c r="B28" s="1248" t="s">
        <v>48</v>
      </c>
      <c r="C28" s="1249"/>
      <c r="D28" s="1249"/>
      <c r="E28" s="1249"/>
      <c r="F28" s="1249"/>
      <c r="G28" s="1249"/>
      <c r="H28" s="1249"/>
      <c r="I28" s="1249"/>
      <c r="J28" s="1249"/>
      <c r="K28" s="1249"/>
      <c r="L28" s="1249"/>
      <c r="M28" s="1249"/>
      <c r="N28" s="1249"/>
      <c r="O28" s="1249"/>
      <c r="P28" s="1249"/>
      <c r="Q28" s="1249"/>
      <c r="R28" s="1620" t="s">
        <v>365</v>
      </c>
      <c r="S28" s="1621"/>
      <c r="T28" s="1621" t="s">
        <v>349</v>
      </c>
      <c r="U28" s="1621"/>
      <c r="V28" s="1621" t="s">
        <v>348</v>
      </c>
      <c r="W28" s="1621"/>
      <c r="X28" s="1621" t="s">
        <v>361</v>
      </c>
      <c r="Y28" s="1621"/>
      <c r="Z28" s="1621" t="s">
        <v>322</v>
      </c>
      <c r="AA28" s="1621"/>
      <c r="AB28" s="1621" t="s">
        <v>323</v>
      </c>
      <c r="AC28" s="1621"/>
      <c r="AD28" s="1621">
        <v>1</v>
      </c>
      <c r="AE28" s="1621"/>
      <c r="AF28" s="1621">
        <v>1</v>
      </c>
      <c r="AG28" s="1621"/>
      <c r="AH28" s="1621">
        <v>5</v>
      </c>
      <c r="AI28" s="1621"/>
      <c r="AJ28" s="1629">
        <v>4</v>
      </c>
      <c r="AK28" s="1629"/>
      <c r="AL28" s="1621"/>
      <c r="AM28" s="1621"/>
      <c r="AN28" s="1621"/>
      <c r="AO28" s="1621"/>
      <c r="AP28" s="1621"/>
      <c r="AQ28" s="1621"/>
      <c r="AR28" s="1621"/>
      <c r="AS28" s="1621"/>
      <c r="AT28" s="1621"/>
      <c r="AU28" s="1621"/>
      <c r="AV28" s="1621"/>
      <c r="AW28" s="1621"/>
      <c r="AX28" s="1621"/>
      <c r="AY28" s="1621"/>
      <c r="AZ28" s="1621"/>
      <c r="BA28" s="1621"/>
      <c r="BB28" s="1621"/>
      <c r="BC28" s="1621"/>
      <c r="BD28" s="1621"/>
      <c r="BE28" s="1621"/>
      <c r="BF28" s="1621"/>
      <c r="BG28" s="1621"/>
      <c r="BH28" s="1621"/>
      <c r="BI28" s="1621"/>
      <c r="BJ28" s="1621"/>
      <c r="BK28" s="1621"/>
      <c r="BL28" s="1621"/>
      <c r="BM28" s="1621"/>
      <c r="BN28" s="1621"/>
      <c r="BO28" s="1621"/>
      <c r="BP28" s="1621"/>
      <c r="BQ28" s="1628"/>
      <c r="BR28" s="1632"/>
      <c r="BS28" s="1633"/>
      <c r="BT28" s="1255" t="s">
        <v>49</v>
      </c>
      <c r="BU28" s="1256"/>
      <c r="BV28" s="1256"/>
      <c r="BW28" s="1257"/>
      <c r="BX28" s="111" t="s">
        <v>330</v>
      </c>
      <c r="BY28" s="112" t="s">
        <v>358</v>
      </c>
      <c r="BZ28" s="113" t="s">
        <v>364</v>
      </c>
      <c r="CA28" s="34" t="s">
        <v>34</v>
      </c>
      <c r="CB28" s="114" t="s">
        <v>332</v>
      </c>
      <c r="CC28" s="351">
        <v>6</v>
      </c>
      <c r="CD28" s="351">
        <v>5</v>
      </c>
      <c r="CE28" s="115">
        <v>2</v>
      </c>
      <c r="CF28" s="114" t="s">
        <v>330</v>
      </c>
      <c r="CG28" s="112" t="s">
        <v>332</v>
      </c>
      <c r="CH28" s="112" t="s">
        <v>331</v>
      </c>
      <c r="CI28" s="112" t="s">
        <v>364</v>
      </c>
      <c r="CJ28" s="112" t="s">
        <v>351</v>
      </c>
      <c r="CK28" s="112" t="s">
        <v>34</v>
      </c>
      <c r="CL28" s="112" t="s">
        <v>351</v>
      </c>
      <c r="CM28" s="351" t="s">
        <v>34</v>
      </c>
      <c r="CN28" s="351" t="s">
        <v>337</v>
      </c>
      <c r="CO28" s="351" t="s">
        <v>337</v>
      </c>
      <c r="CP28" s="351" t="s">
        <v>337</v>
      </c>
      <c r="CQ28" s="351" t="s">
        <v>337</v>
      </c>
    </row>
    <row r="29" spans="1:95" s="11" customFormat="1" ht="23.25" customHeight="1" thickBot="1">
      <c r="A29" s="39"/>
      <c r="B29" s="1250"/>
      <c r="C29" s="1251"/>
      <c r="D29" s="1251"/>
      <c r="E29" s="1251"/>
      <c r="F29" s="1251"/>
      <c r="G29" s="1251"/>
      <c r="H29" s="1251"/>
      <c r="I29" s="1251"/>
      <c r="J29" s="1251"/>
      <c r="K29" s="1251"/>
      <c r="L29" s="1251"/>
      <c r="M29" s="1251"/>
      <c r="N29" s="1251"/>
      <c r="O29" s="1251"/>
      <c r="P29" s="1251"/>
      <c r="Q29" s="1251"/>
      <c r="R29" s="1620"/>
      <c r="S29" s="1621"/>
      <c r="T29" s="1621"/>
      <c r="U29" s="1621"/>
      <c r="V29" s="1621"/>
      <c r="W29" s="1621"/>
      <c r="X29" s="1621"/>
      <c r="Y29" s="1621"/>
      <c r="Z29" s="1621"/>
      <c r="AA29" s="1621"/>
      <c r="AB29" s="1621"/>
      <c r="AC29" s="1621"/>
      <c r="AD29" s="1621"/>
      <c r="AE29" s="1621"/>
      <c r="AF29" s="1621"/>
      <c r="AG29" s="1621"/>
      <c r="AH29" s="1621"/>
      <c r="AI29" s="1621"/>
      <c r="AJ29" s="1621"/>
      <c r="AK29" s="1621"/>
      <c r="AL29" s="1621"/>
      <c r="AM29" s="1621"/>
      <c r="AN29" s="1621"/>
      <c r="AO29" s="1621"/>
      <c r="AP29" s="1621"/>
      <c r="AQ29" s="1621"/>
      <c r="AR29" s="1621"/>
      <c r="AS29" s="1621"/>
      <c r="AT29" s="1621"/>
      <c r="AU29" s="1621"/>
      <c r="AV29" s="1621"/>
      <c r="AW29" s="1621"/>
      <c r="AX29" s="1621"/>
      <c r="AY29" s="1621"/>
      <c r="AZ29" s="1621"/>
      <c r="BA29" s="1621"/>
      <c r="BB29" s="1621"/>
      <c r="BC29" s="1621"/>
      <c r="BD29" s="1621"/>
      <c r="BE29" s="1621"/>
      <c r="BF29" s="1621"/>
      <c r="BG29" s="1621"/>
      <c r="BH29" s="1621"/>
      <c r="BI29" s="1621"/>
      <c r="BJ29" s="1621"/>
      <c r="BK29" s="1621"/>
      <c r="BL29" s="1621"/>
      <c r="BM29" s="1621"/>
      <c r="BN29" s="1621"/>
      <c r="BO29" s="1621"/>
      <c r="BP29" s="1621"/>
      <c r="BQ29" s="1628"/>
      <c r="BR29" s="1634"/>
      <c r="BS29" s="1635"/>
      <c r="BT29" s="123"/>
      <c r="BU29" s="124"/>
      <c r="BV29" s="124">
        <v>2</v>
      </c>
      <c r="BW29" s="178">
        <v>8</v>
      </c>
      <c r="BX29" s="125"/>
      <c r="BY29" s="112"/>
      <c r="BZ29" s="113"/>
      <c r="CA29" s="34" t="s">
        <v>34</v>
      </c>
      <c r="CB29" s="114"/>
      <c r="CC29" s="351"/>
      <c r="CD29" s="351"/>
      <c r="CE29" s="115"/>
      <c r="CF29" s="114"/>
      <c r="CG29" s="112"/>
      <c r="CH29" s="112"/>
      <c r="CI29" s="112"/>
      <c r="CJ29" s="112"/>
      <c r="CK29" s="112"/>
      <c r="CL29" s="112"/>
      <c r="CM29" s="351"/>
      <c r="CN29" s="351"/>
      <c r="CO29" s="351"/>
      <c r="CP29" s="122"/>
      <c r="CQ29" s="115"/>
    </row>
    <row r="30" spans="1:95" s="11" customFormat="1" ht="23.25" customHeight="1">
      <c r="BQ30" s="40"/>
      <c r="BR30" s="40"/>
      <c r="BS30" s="40"/>
      <c r="BT30" s="40"/>
      <c r="BU30" s="40"/>
      <c r="BV30" s="40"/>
      <c r="BW30" s="40"/>
      <c r="BX30" s="40"/>
      <c r="BY30" s="40"/>
      <c r="BZ30" s="40"/>
      <c r="CA30" s="40"/>
      <c r="CB30" s="40"/>
    </row>
    <row r="31" spans="1:95" s="11" customFormat="1" ht="23.25" customHeight="1" thickBot="1">
      <c r="A31" s="1215" t="s">
        <v>50</v>
      </c>
      <c r="B31" s="1216"/>
      <c r="C31" s="1216"/>
      <c r="D31" s="1216"/>
      <c r="E31" s="1216"/>
      <c r="F31" s="1216"/>
      <c r="G31" s="1216"/>
      <c r="H31" s="1216"/>
      <c r="I31" s="1216"/>
      <c r="J31" s="1216"/>
      <c r="K31" s="1216"/>
      <c r="L31" s="1216"/>
      <c r="M31" s="1216"/>
      <c r="N31" s="1216"/>
      <c r="O31" s="1216"/>
      <c r="P31" s="1216"/>
      <c r="Q31" s="1216"/>
      <c r="R31" s="1216"/>
      <c r="S31" s="1216"/>
      <c r="T31" s="1216"/>
      <c r="U31" s="1216"/>
      <c r="V31" s="1216"/>
      <c r="W31" s="1216"/>
      <c r="X31" s="1216"/>
      <c r="Y31" s="1216"/>
      <c r="Z31" s="1216"/>
      <c r="AA31" s="1216"/>
      <c r="AB31" s="1216"/>
      <c r="AC31" s="1216"/>
      <c r="AD31" s="1216"/>
      <c r="AE31" s="1216"/>
      <c r="AF31" s="1216"/>
      <c r="AG31" s="1216"/>
      <c r="AH31" s="1216"/>
      <c r="AI31" s="1216"/>
      <c r="AJ31" s="1216"/>
      <c r="AK31" s="1216"/>
      <c r="AL31" s="1216"/>
      <c r="AM31" s="1216"/>
      <c r="AN31" s="1216"/>
      <c r="AO31" s="1216"/>
      <c r="AP31" s="1216"/>
      <c r="AQ31" s="1216"/>
      <c r="AR31" s="1216"/>
      <c r="AS31" s="1216"/>
      <c r="AT31" s="1216"/>
      <c r="AU31" s="1216"/>
      <c r="AV31" s="1216"/>
      <c r="AW31" s="1216"/>
      <c r="AX31" s="1216"/>
      <c r="AY31" s="1216"/>
      <c r="AZ31" s="1216"/>
      <c r="BA31" s="1216"/>
      <c r="BB31" s="1216"/>
      <c r="BC31" s="1216"/>
      <c r="BD31" s="1216"/>
      <c r="BE31" s="1216"/>
      <c r="BF31" s="1216"/>
      <c r="BG31" s="943"/>
      <c r="BI31" s="983" t="s">
        <v>51</v>
      </c>
      <c r="BJ31" s="984"/>
      <c r="BK31" s="984"/>
      <c r="BL31" s="984"/>
      <c r="BM31" s="984"/>
      <c r="BN31" s="984"/>
      <c r="BO31" s="984"/>
      <c r="BP31" s="984"/>
      <c r="BQ31" s="984"/>
      <c r="BR31" s="985"/>
      <c r="BT31" s="1215" t="s">
        <v>52</v>
      </c>
      <c r="BU31" s="1216"/>
      <c r="BV31" s="1216"/>
      <c r="BW31" s="1216"/>
      <c r="BX31" s="1216"/>
      <c r="BY31" s="1216"/>
      <c r="BZ31" s="1216"/>
      <c r="CA31" s="1216"/>
      <c r="CB31" s="1339"/>
      <c r="CC31" s="1339"/>
      <c r="CD31" s="1339"/>
      <c r="CE31" s="1340"/>
      <c r="CG31" s="1224" t="s">
        <v>2508</v>
      </c>
      <c r="CH31" s="1225"/>
      <c r="CI31" s="1225"/>
      <c r="CJ31" s="1225"/>
      <c r="CK31" s="1225"/>
      <c r="CL31" s="1225"/>
      <c r="CM31" s="1225"/>
      <c r="CN31" s="1225"/>
      <c r="CO31" s="1225"/>
      <c r="CP31" s="1225"/>
      <c r="CQ31" s="1226"/>
    </row>
    <row r="32" spans="1:95" s="11" customFormat="1" ht="23.25" customHeight="1" thickBot="1">
      <c r="A32" s="41" t="s">
        <v>54</v>
      </c>
      <c r="B32" s="1243" t="s">
        <v>55</v>
      </c>
      <c r="C32" s="1244"/>
      <c r="D32" s="1243" t="s">
        <v>56</v>
      </c>
      <c r="E32" s="1244"/>
      <c r="F32" s="1243" t="s">
        <v>57</v>
      </c>
      <c r="G32" s="1244"/>
      <c r="H32" s="1243" t="s">
        <v>58</v>
      </c>
      <c r="I32" s="1244"/>
      <c r="J32" s="1243" t="s">
        <v>59</v>
      </c>
      <c r="K32" s="1244"/>
      <c r="L32" s="1243" t="s">
        <v>60</v>
      </c>
      <c r="M32" s="1244"/>
      <c r="N32" s="1243" t="s">
        <v>61</v>
      </c>
      <c r="O32" s="1244"/>
      <c r="P32" s="1243" t="s">
        <v>42</v>
      </c>
      <c r="Q32" s="1244"/>
      <c r="R32" s="1243" t="s">
        <v>62</v>
      </c>
      <c r="S32" s="1244"/>
      <c r="T32" s="1243" t="s">
        <v>63</v>
      </c>
      <c r="U32" s="1244"/>
      <c r="V32" s="1243" t="s">
        <v>64</v>
      </c>
      <c r="W32" s="1244"/>
      <c r="X32" s="1243" t="s">
        <v>65</v>
      </c>
      <c r="Y32" s="1244"/>
      <c r="Z32" s="1243" t="s">
        <v>66</v>
      </c>
      <c r="AA32" s="1244"/>
      <c r="AB32" s="1243" t="s">
        <v>67</v>
      </c>
      <c r="AC32" s="1244"/>
      <c r="AD32" s="1243" t="s">
        <v>68</v>
      </c>
      <c r="AE32" s="1244"/>
      <c r="AF32" s="1243" t="s">
        <v>69</v>
      </c>
      <c r="AG32" s="1244"/>
      <c r="AH32" s="1243" t="s">
        <v>70</v>
      </c>
      <c r="AI32" s="1244"/>
      <c r="AJ32" s="1243" t="s">
        <v>71</v>
      </c>
      <c r="AK32" s="1244"/>
      <c r="AL32" s="1243" t="s">
        <v>72</v>
      </c>
      <c r="AM32" s="1244"/>
      <c r="AN32" s="1243" t="s">
        <v>73</v>
      </c>
      <c r="AO32" s="1244"/>
      <c r="AP32" s="1243" t="s">
        <v>74</v>
      </c>
      <c r="AQ32" s="1244"/>
      <c r="AR32" s="1243" t="s">
        <v>75</v>
      </c>
      <c r="AS32" s="1244"/>
      <c r="AT32" s="1243" t="s">
        <v>76</v>
      </c>
      <c r="AU32" s="1244"/>
      <c r="AV32" s="1243" t="s">
        <v>77</v>
      </c>
      <c r="AW32" s="1244"/>
      <c r="AX32" s="1243" t="s">
        <v>78</v>
      </c>
      <c r="AY32" s="1244"/>
      <c r="AZ32" s="1243" t="s">
        <v>79</v>
      </c>
      <c r="BA32" s="1244"/>
      <c r="BB32" s="1243" t="s">
        <v>80</v>
      </c>
      <c r="BC32" s="1244"/>
      <c r="BD32" s="1243" t="s">
        <v>81</v>
      </c>
      <c r="BE32" s="1244"/>
      <c r="BF32" s="1245" t="s">
        <v>82</v>
      </c>
      <c r="BG32" s="1246"/>
      <c r="BI32" s="1224" t="s">
        <v>83</v>
      </c>
      <c r="BJ32" s="1225"/>
      <c r="BK32" s="1225"/>
      <c r="BL32" s="1225"/>
      <c r="BM32" s="1225"/>
      <c r="BN32" s="1225"/>
      <c r="BO32" s="1225"/>
      <c r="BP32" s="1225"/>
      <c r="BQ32" s="1225"/>
      <c r="BR32" s="1226"/>
      <c r="BT32" s="1090" t="s">
        <v>84</v>
      </c>
      <c r="BU32" s="1091"/>
      <c r="BV32" s="1241" t="s">
        <v>85</v>
      </c>
      <c r="BW32" s="1242"/>
      <c r="BX32" s="1242"/>
      <c r="BY32" s="1242"/>
      <c r="BZ32" s="1242"/>
      <c r="CA32" s="1242"/>
      <c r="CB32" s="126"/>
      <c r="CC32" s="127"/>
      <c r="CD32" s="127">
        <v>2</v>
      </c>
      <c r="CE32" s="179">
        <v>8</v>
      </c>
      <c r="CG32" s="1224" t="s">
        <v>86</v>
      </c>
      <c r="CH32" s="1225"/>
      <c r="CI32" s="1225"/>
      <c r="CJ32" s="1225"/>
      <c r="CK32" s="1225"/>
      <c r="CL32" s="1225"/>
      <c r="CM32" s="1225"/>
      <c r="CN32" s="1225"/>
      <c r="CO32" s="1225"/>
      <c r="CP32" s="1226"/>
      <c r="CQ32" s="128">
        <v>1</v>
      </c>
    </row>
    <row r="33" spans="1:95" s="11" customFormat="1" ht="23.25" customHeight="1" thickTop="1">
      <c r="A33" s="180" t="s">
        <v>87</v>
      </c>
      <c r="B33" s="1624">
        <v>2</v>
      </c>
      <c r="C33" s="1625"/>
      <c r="D33" s="1624">
        <v>2</v>
      </c>
      <c r="E33" s="1625"/>
      <c r="F33" s="1624">
        <v>2</v>
      </c>
      <c r="G33" s="1625"/>
      <c r="H33" s="1624"/>
      <c r="I33" s="1625"/>
      <c r="J33" s="1624">
        <v>2</v>
      </c>
      <c r="K33" s="1625"/>
      <c r="L33" s="1624"/>
      <c r="M33" s="1625"/>
      <c r="N33" s="1624"/>
      <c r="O33" s="1625"/>
      <c r="P33" s="1624">
        <v>2</v>
      </c>
      <c r="Q33" s="1625"/>
      <c r="R33" s="1624">
        <v>1</v>
      </c>
      <c r="S33" s="1625"/>
      <c r="T33" s="1624"/>
      <c r="U33" s="1625"/>
      <c r="V33" s="1624">
        <v>1</v>
      </c>
      <c r="W33" s="1625"/>
      <c r="X33" s="1624"/>
      <c r="Y33" s="1625"/>
      <c r="Z33" s="1624">
        <v>2</v>
      </c>
      <c r="AA33" s="1625"/>
      <c r="AB33" s="1624">
        <v>2</v>
      </c>
      <c r="AC33" s="1625"/>
      <c r="AD33" s="1624"/>
      <c r="AE33" s="1625"/>
      <c r="AF33" s="1624"/>
      <c r="AG33" s="1625"/>
      <c r="AH33" s="1624"/>
      <c r="AI33" s="1625"/>
      <c r="AJ33" s="1624"/>
      <c r="AK33" s="1625"/>
      <c r="AL33" s="1624"/>
      <c r="AM33" s="1625"/>
      <c r="AN33" s="1624">
        <v>1</v>
      </c>
      <c r="AO33" s="1625"/>
      <c r="AP33" s="1624"/>
      <c r="AQ33" s="1625"/>
      <c r="AR33" s="1624"/>
      <c r="AS33" s="1625"/>
      <c r="AT33" s="1624"/>
      <c r="AU33" s="1625"/>
      <c r="AV33" s="1624"/>
      <c r="AW33" s="1625"/>
      <c r="AX33" s="1624"/>
      <c r="AY33" s="1625"/>
      <c r="AZ33" s="1624">
        <v>2</v>
      </c>
      <c r="BA33" s="1625"/>
      <c r="BB33" s="1624"/>
      <c r="BC33" s="1625"/>
      <c r="BD33" s="1624"/>
      <c r="BE33" s="1625"/>
      <c r="BF33" s="1624"/>
      <c r="BG33" s="1625"/>
      <c r="BI33" s="1626"/>
      <c r="BJ33" s="1627"/>
      <c r="BK33" s="129"/>
      <c r="BL33" s="130"/>
      <c r="BM33" s="131"/>
      <c r="BN33" s="129">
        <v>5</v>
      </c>
      <c r="BO33" s="130">
        <v>0</v>
      </c>
      <c r="BP33" s="131">
        <v>0</v>
      </c>
      <c r="BQ33" s="129">
        <v>0</v>
      </c>
      <c r="BR33" s="130">
        <v>0</v>
      </c>
      <c r="BT33" s="1092"/>
      <c r="BU33" s="1093"/>
      <c r="BV33" s="1236" t="s">
        <v>88</v>
      </c>
      <c r="BW33" s="1237"/>
      <c r="BX33" s="1237"/>
      <c r="BY33" s="1237"/>
      <c r="BZ33" s="1237"/>
      <c r="CA33" s="1238"/>
      <c r="CB33" s="347"/>
      <c r="CC33" s="348"/>
      <c r="CD33" s="348"/>
      <c r="CE33" s="349">
        <v>3</v>
      </c>
      <c r="CG33" s="1231" t="s">
        <v>89</v>
      </c>
      <c r="CH33" s="1232"/>
      <c r="CI33" s="1232"/>
      <c r="CJ33" s="1232"/>
      <c r="CK33" s="1232"/>
      <c r="CL33" s="1232"/>
      <c r="CM33" s="1232"/>
      <c r="CN33" s="1232"/>
      <c r="CO33" s="1232"/>
      <c r="CP33" s="1233"/>
      <c r="CQ33" s="42"/>
    </row>
    <row r="34" spans="1:95" s="11" customFormat="1" ht="23.25" customHeight="1">
      <c r="A34" s="181" t="s">
        <v>90</v>
      </c>
      <c r="B34" s="1618">
        <v>1</v>
      </c>
      <c r="C34" s="1619"/>
      <c r="D34" s="1618">
        <v>1</v>
      </c>
      <c r="E34" s="1619"/>
      <c r="F34" s="1618"/>
      <c r="G34" s="1619"/>
      <c r="H34" s="1618"/>
      <c r="I34" s="1619"/>
      <c r="J34" s="1618">
        <v>1</v>
      </c>
      <c r="K34" s="1619"/>
      <c r="L34" s="1618"/>
      <c r="M34" s="1619"/>
      <c r="N34" s="1618"/>
      <c r="O34" s="1619"/>
      <c r="P34" s="1618">
        <v>1</v>
      </c>
      <c r="Q34" s="1619"/>
      <c r="R34" s="1618">
        <v>1</v>
      </c>
      <c r="S34" s="1619"/>
      <c r="T34" s="1618"/>
      <c r="U34" s="1619"/>
      <c r="V34" s="1618">
        <v>1</v>
      </c>
      <c r="W34" s="1619"/>
      <c r="X34" s="1618"/>
      <c r="Y34" s="1619"/>
      <c r="Z34" s="1618">
        <v>1</v>
      </c>
      <c r="AA34" s="1619"/>
      <c r="AB34" s="1618"/>
      <c r="AC34" s="1619"/>
      <c r="AD34" s="1618"/>
      <c r="AE34" s="1619"/>
      <c r="AF34" s="1618"/>
      <c r="AG34" s="1619"/>
      <c r="AH34" s="1618"/>
      <c r="AI34" s="1619"/>
      <c r="AJ34" s="1618"/>
      <c r="AK34" s="1619"/>
      <c r="AL34" s="1618"/>
      <c r="AM34" s="1619"/>
      <c r="AN34" s="1618">
        <v>1</v>
      </c>
      <c r="AO34" s="1619"/>
      <c r="AP34" s="1618"/>
      <c r="AQ34" s="1619"/>
      <c r="AR34" s="1618"/>
      <c r="AS34" s="1619"/>
      <c r="AT34" s="1618"/>
      <c r="AU34" s="1619"/>
      <c r="AV34" s="1618"/>
      <c r="AW34" s="1619"/>
      <c r="AX34" s="1618"/>
      <c r="AY34" s="1619"/>
      <c r="AZ34" s="1618">
        <v>2</v>
      </c>
      <c r="BA34" s="1619"/>
      <c r="BB34" s="1618"/>
      <c r="BC34" s="1619"/>
      <c r="BD34" s="1618"/>
      <c r="BE34" s="1619"/>
      <c r="BF34" s="1618"/>
      <c r="BG34" s="1619"/>
      <c r="BI34" s="1215" t="s">
        <v>91</v>
      </c>
      <c r="BJ34" s="1216"/>
      <c r="BK34" s="1216"/>
      <c r="BL34" s="1216"/>
      <c r="BM34" s="1216"/>
      <c r="BN34" s="1216"/>
      <c r="BO34" s="1216"/>
      <c r="BP34" s="1216"/>
      <c r="BQ34" s="1216"/>
      <c r="BR34" s="943"/>
      <c r="BT34" s="1239"/>
      <c r="BU34" s="1240"/>
      <c r="BV34" s="931" t="s">
        <v>92</v>
      </c>
      <c r="BW34" s="931"/>
      <c r="BX34" s="931"/>
      <c r="BY34" s="931"/>
      <c r="BZ34" s="931"/>
      <c r="CA34" s="931"/>
      <c r="CB34" s="350"/>
      <c r="CC34" s="351"/>
      <c r="CD34" s="351">
        <v>3</v>
      </c>
      <c r="CE34" s="115">
        <v>1</v>
      </c>
      <c r="CG34" s="1224" t="s">
        <v>93</v>
      </c>
      <c r="CH34" s="1225"/>
      <c r="CI34" s="1225"/>
      <c r="CJ34" s="1225"/>
      <c r="CK34" s="1225"/>
      <c r="CL34" s="1225"/>
      <c r="CM34" s="1225"/>
      <c r="CN34" s="1225"/>
      <c r="CO34" s="1225"/>
      <c r="CP34" s="1226"/>
      <c r="CQ34" s="42"/>
    </row>
    <row r="35" spans="1:95" s="11" customFormat="1" ht="23.25" customHeight="1">
      <c r="BI35" s="1620"/>
      <c r="BJ35" s="1621"/>
      <c r="BK35" s="1621"/>
      <c r="BL35" s="1621"/>
      <c r="BM35" s="1621"/>
      <c r="BN35" s="1621"/>
      <c r="BO35" s="1621">
        <v>3</v>
      </c>
      <c r="BP35" s="1621"/>
      <c r="BQ35" s="1622">
        <v>8</v>
      </c>
      <c r="BR35" s="1623"/>
      <c r="BT35" s="1211" t="s">
        <v>94</v>
      </c>
      <c r="BU35" s="1212"/>
      <c r="BV35" s="1215" t="s">
        <v>95</v>
      </c>
      <c r="BW35" s="1216"/>
      <c r="BX35" s="1216"/>
      <c r="BY35" s="1216"/>
      <c r="BZ35" s="1216"/>
      <c r="CA35" s="943"/>
      <c r="CB35" s="350"/>
      <c r="CC35" s="351"/>
      <c r="CD35" s="351"/>
      <c r="CE35" s="115"/>
    </row>
    <row r="36" spans="1:95" s="11" customFormat="1" ht="23.25" customHeight="1">
      <c r="A36" s="44">
        <v>13</v>
      </c>
      <c r="B36" s="1217" t="s">
        <v>96</v>
      </c>
      <c r="C36" s="1217"/>
      <c r="D36" s="1217"/>
      <c r="E36" s="1217"/>
      <c r="F36" s="1217"/>
      <c r="G36" s="1217"/>
      <c r="H36" s="1217"/>
      <c r="I36" s="1217"/>
      <c r="J36" s="1217"/>
      <c r="K36" s="1217"/>
      <c r="L36" s="1217"/>
      <c r="M36" s="1217"/>
      <c r="N36" s="1217"/>
      <c r="O36" s="1217"/>
      <c r="P36" s="1217"/>
      <c r="Q36" s="1217" t="s">
        <v>97</v>
      </c>
      <c r="R36" s="1217"/>
      <c r="S36" s="1217"/>
      <c r="T36" s="1217"/>
      <c r="U36" s="1217"/>
      <c r="V36" s="1217"/>
      <c r="W36" s="1217"/>
      <c r="X36" s="1217"/>
      <c r="Y36" s="1217"/>
      <c r="Z36" s="1217"/>
      <c r="AA36" s="1217"/>
      <c r="AB36" s="1217"/>
      <c r="AC36" s="1217"/>
      <c r="AD36" s="1217"/>
      <c r="AE36" s="1217"/>
      <c r="AF36" s="1217"/>
      <c r="AG36" s="1217"/>
      <c r="AH36" s="1520" t="s">
        <v>98</v>
      </c>
      <c r="AI36" s="1521"/>
      <c r="AJ36" s="1521"/>
      <c r="AK36" s="1521"/>
      <c r="AL36" s="1521"/>
      <c r="AM36" s="1521"/>
      <c r="AN36" s="1521"/>
      <c r="AO36" s="1522"/>
      <c r="AP36" s="1520" t="s">
        <v>99</v>
      </c>
      <c r="AQ36" s="1521"/>
      <c r="AR36" s="1521"/>
      <c r="AS36" s="1521"/>
      <c r="AT36" s="1521"/>
      <c r="AU36" s="1521"/>
      <c r="AV36" s="1521"/>
      <c r="AW36" s="1522"/>
      <c r="AX36" s="175"/>
      <c r="AY36" s="937" t="s">
        <v>100</v>
      </c>
      <c r="AZ36" s="938"/>
      <c r="BA36" s="938"/>
      <c r="BB36" s="938"/>
      <c r="BC36" s="938"/>
      <c r="BD36" s="938"/>
      <c r="BE36" s="938"/>
      <c r="BF36" s="939"/>
      <c r="BI36" s="1220" t="s">
        <v>101</v>
      </c>
      <c r="BJ36" s="1220"/>
      <c r="BK36" s="1220"/>
      <c r="BL36" s="1220"/>
      <c r="BM36" s="1220"/>
      <c r="BN36" s="1220"/>
      <c r="BO36" s="1220"/>
      <c r="BP36" s="1220"/>
      <c r="BQ36" s="1617">
        <v>1</v>
      </c>
      <c r="BR36" s="1617"/>
      <c r="BT36" s="1213"/>
      <c r="BU36" s="1214"/>
      <c r="BV36" s="1215" t="s">
        <v>102</v>
      </c>
      <c r="BW36" s="1216"/>
      <c r="BX36" s="1216"/>
      <c r="BY36" s="1216"/>
      <c r="BZ36" s="1216"/>
      <c r="CA36" s="943"/>
      <c r="CB36" s="350"/>
      <c r="CC36" s="351"/>
      <c r="CD36" s="351"/>
      <c r="CE36" s="115"/>
    </row>
    <row r="37" spans="1:95" s="11" customFormat="1" ht="9" customHeight="1">
      <c r="A37" s="45"/>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523"/>
      <c r="AI37" s="1524"/>
      <c r="AJ37" s="1524"/>
      <c r="AK37" s="1524"/>
      <c r="AL37" s="1524"/>
      <c r="AM37" s="1524"/>
      <c r="AN37" s="1524"/>
      <c r="AO37" s="1525"/>
      <c r="AP37" s="1523"/>
      <c r="AQ37" s="1524"/>
      <c r="AR37" s="1524"/>
      <c r="AS37" s="1524"/>
      <c r="AT37" s="1524"/>
      <c r="AU37" s="1524"/>
      <c r="AV37" s="1524"/>
      <c r="AW37" s="1525"/>
      <c r="AY37" s="46"/>
      <c r="AZ37" s="47"/>
      <c r="BA37" s="17"/>
      <c r="BB37" s="47" t="s">
        <v>16</v>
      </c>
      <c r="BC37" s="47"/>
      <c r="BD37" s="47" t="s">
        <v>17</v>
      </c>
      <c r="BE37" s="47"/>
      <c r="BF37" s="48" t="s">
        <v>18</v>
      </c>
      <c r="BG37" s="49"/>
      <c r="BH37" s="49"/>
      <c r="BI37" s="49"/>
      <c r="BJ37" s="49"/>
      <c r="BK37" s="49"/>
      <c r="BL37" s="49"/>
      <c r="BM37" s="49"/>
      <c r="BN37" s="49"/>
      <c r="BO37" s="49"/>
      <c r="BP37" s="49"/>
      <c r="BQ37" s="50"/>
      <c r="BR37" s="17"/>
      <c r="BT37" s="1189" t="s">
        <v>103</v>
      </c>
      <c r="BU37" s="1190"/>
      <c r="BV37" s="1190"/>
      <c r="BW37" s="1190"/>
      <c r="BX37" s="1190"/>
      <c r="BY37" s="1190"/>
      <c r="BZ37" s="1190"/>
      <c r="CA37" s="1191"/>
      <c r="CB37" s="1609"/>
      <c r="CC37" s="1611"/>
      <c r="CD37" s="1611">
        <v>3</v>
      </c>
      <c r="CE37" s="1613">
        <v>1</v>
      </c>
    </row>
    <row r="38" spans="1:95" s="11" customFormat="1" ht="19.5" customHeight="1">
      <c r="A38" s="1201" t="s">
        <v>104</v>
      </c>
      <c r="B38" s="1219"/>
      <c r="C38" s="1219"/>
      <c r="D38" s="1219"/>
      <c r="E38" s="1219"/>
      <c r="F38" s="1219"/>
      <c r="G38" s="1219"/>
      <c r="H38" s="1219"/>
      <c r="I38" s="1219"/>
      <c r="J38" s="1219"/>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51"/>
      <c r="AI38" s="52"/>
      <c r="AJ38" s="52"/>
      <c r="AK38" s="52" t="s">
        <v>16</v>
      </c>
      <c r="AL38" s="52"/>
      <c r="AM38" s="52" t="s">
        <v>17</v>
      </c>
      <c r="AN38" s="52"/>
      <c r="AO38" s="53" t="s">
        <v>18</v>
      </c>
      <c r="AP38" s="51"/>
      <c r="AQ38" s="52"/>
      <c r="AR38" s="346"/>
      <c r="AS38" s="52" t="s">
        <v>16</v>
      </c>
      <c r="AT38" s="52"/>
      <c r="AU38" s="52" t="s">
        <v>17</v>
      </c>
      <c r="AV38" s="52"/>
      <c r="AW38" s="53" t="s">
        <v>18</v>
      </c>
      <c r="AY38" s="356" t="s">
        <v>942</v>
      </c>
      <c r="AZ38" s="357" t="s">
        <v>943</v>
      </c>
      <c r="BA38" s="132">
        <v>2</v>
      </c>
      <c r="BB38" s="133">
        <v>2</v>
      </c>
      <c r="BC38" s="132">
        <v>0</v>
      </c>
      <c r="BD38" s="133">
        <v>5</v>
      </c>
      <c r="BE38" s="132">
        <v>3</v>
      </c>
      <c r="BF38" s="133">
        <v>1</v>
      </c>
      <c r="BG38" s="54"/>
      <c r="BH38" s="54"/>
      <c r="BI38" s="54"/>
      <c r="BJ38" s="54"/>
      <c r="BK38" s="54"/>
      <c r="BL38" s="54"/>
      <c r="BM38" s="54"/>
      <c r="BN38" s="54"/>
      <c r="BO38" s="54"/>
      <c r="BP38" s="54"/>
      <c r="BQ38" s="17"/>
      <c r="BR38" s="17"/>
      <c r="BT38" s="1192"/>
      <c r="BU38" s="1193"/>
      <c r="BV38" s="1193"/>
      <c r="BW38" s="1193"/>
      <c r="BX38" s="1193"/>
      <c r="BY38" s="1193"/>
      <c r="BZ38" s="1193"/>
      <c r="CA38" s="1194"/>
      <c r="CB38" s="1610"/>
      <c r="CC38" s="1612"/>
      <c r="CD38" s="1612"/>
      <c r="CE38" s="1614"/>
    </row>
    <row r="39" spans="1:95" s="11" customFormat="1" ht="23.25" customHeight="1">
      <c r="A39" s="1201"/>
      <c r="B39" s="1172" t="s">
        <v>105</v>
      </c>
      <c r="C39" s="1173"/>
      <c r="D39" s="1173"/>
      <c r="E39" s="1173"/>
      <c r="F39" s="1173"/>
      <c r="G39" s="1173"/>
      <c r="H39" s="1173"/>
      <c r="I39" s="1173"/>
      <c r="J39" s="1173"/>
      <c r="K39" s="1173"/>
      <c r="L39" s="1173"/>
      <c r="M39" s="1173"/>
      <c r="N39" s="1173"/>
      <c r="O39" s="1173"/>
      <c r="P39" s="1173"/>
      <c r="Q39" s="55">
        <v>1</v>
      </c>
      <c r="R39" s="1599" t="s">
        <v>741</v>
      </c>
      <c r="S39" s="1598"/>
      <c r="T39" s="1615" t="s">
        <v>367</v>
      </c>
      <c r="U39" s="1616"/>
      <c r="V39" s="1616">
        <v>2</v>
      </c>
      <c r="W39" s="1616"/>
      <c r="X39" s="1601">
        <v>6</v>
      </c>
      <c r="Y39" s="1601"/>
      <c r="Z39" s="1602" t="s">
        <v>1044</v>
      </c>
      <c r="AA39" s="1601"/>
      <c r="AB39" s="111" t="s">
        <v>1046</v>
      </c>
      <c r="AC39" s="112" t="s">
        <v>1046</v>
      </c>
      <c r="AD39" s="112" t="s">
        <v>1046</v>
      </c>
      <c r="AE39" s="112" t="s">
        <v>1047</v>
      </c>
      <c r="AF39" s="112" t="s">
        <v>1048</v>
      </c>
      <c r="AG39" s="113" t="s">
        <v>1049</v>
      </c>
      <c r="AH39" s="362" t="s">
        <v>942</v>
      </c>
      <c r="AI39" s="363" t="s">
        <v>943</v>
      </c>
      <c r="AJ39" s="114" t="s">
        <v>1052</v>
      </c>
      <c r="AK39" s="113" t="s">
        <v>1053</v>
      </c>
      <c r="AL39" s="114" t="s">
        <v>1046</v>
      </c>
      <c r="AM39" s="113" t="s">
        <v>1053</v>
      </c>
      <c r="AN39" s="114" t="s">
        <v>1054</v>
      </c>
      <c r="AO39" s="113" t="s">
        <v>1054</v>
      </c>
      <c r="AP39" s="362" t="s">
        <v>942</v>
      </c>
      <c r="AQ39" s="363" t="s">
        <v>943</v>
      </c>
      <c r="AR39" s="114" t="s">
        <v>1052</v>
      </c>
      <c r="AS39" s="113" t="s">
        <v>1049</v>
      </c>
      <c r="AT39" s="114" t="s">
        <v>1046</v>
      </c>
      <c r="AU39" s="113" t="s">
        <v>1053</v>
      </c>
      <c r="AV39" s="114" t="s">
        <v>1054</v>
      </c>
      <c r="AW39" s="113" t="s">
        <v>1052</v>
      </c>
      <c r="CN39" s="56"/>
      <c r="CO39" s="56"/>
      <c r="CP39" s="56"/>
    </row>
    <row r="40" spans="1:95" s="11" customFormat="1" ht="23.25" customHeight="1">
      <c r="A40" s="1201"/>
      <c r="B40" s="1172" t="s">
        <v>106</v>
      </c>
      <c r="C40" s="1173"/>
      <c r="D40" s="1173"/>
      <c r="E40" s="1173"/>
      <c r="F40" s="1173"/>
      <c r="G40" s="1173"/>
      <c r="H40" s="1173"/>
      <c r="I40" s="1173"/>
      <c r="J40" s="1173"/>
      <c r="K40" s="1173"/>
      <c r="L40" s="1173"/>
      <c r="M40" s="1173"/>
      <c r="N40" s="1173"/>
      <c r="O40" s="1173"/>
      <c r="P40" s="1173"/>
      <c r="Q40" s="55">
        <v>2</v>
      </c>
      <c r="R40" s="1603"/>
      <c r="S40" s="1604"/>
      <c r="T40" s="1600">
        <v>2</v>
      </c>
      <c r="U40" s="1596"/>
      <c r="V40" s="1596">
        <v>7</v>
      </c>
      <c r="W40" s="1596"/>
      <c r="X40" s="1597"/>
      <c r="Y40" s="1598"/>
      <c r="Z40" s="1603"/>
      <c r="AA40" s="1604"/>
      <c r="AB40" s="111" t="s">
        <v>1046</v>
      </c>
      <c r="AC40" s="112" t="s">
        <v>1046</v>
      </c>
      <c r="AD40" s="112" t="s">
        <v>1046</v>
      </c>
      <c r="AE40" s="112" t="s">
        <v>1046</v>
      </c>
      <c r="AF40" s="112" t="s">
        <v>1051</v>
      </c>
      <c r="AG40" s="113" t="s">
        <v>1051</v>
      </c>
      <c r="AH40" s="362" t="s">
        <v>942</v>
      </c>
      <c r="AI40" s="363" t="s">
        <v>943</v>
      </c>
      <c r="AJ40" s="114" t="s">
        <v>1052</v>
      </c>
      <c r="AK40" s="113" t="s">
        <v>1055</v>
      </c>
      <c r="AL40" s="114" t="s">
        <v>1052</v>
      </c>
      <c r="AM40" s="113" t="s">
        <v>1052</v>
      </c>
      <c r="AN40" s="114" t="s">
        <v>1052</v>
      </c>
      <c r="AO40" s="113" t="s">
        <v>1052</v>
      </c>
      <c r="AP40" s="362" t="s">
        <v>942</v>
      </c>
      <c r="AQ40" s="363" t="s">
        <v>943</v>
      </c>
      <c r="AR40" s="114" t="s">
        <v>1054</v>
      </c>
      <c r="AS40" s="113" t="s">
        <v>1046</v>
      </c>
      <c r="AT40" s="114" t="s">
        <v>1052</v>
      </c>
      <c r="AU40" s="113" t="s">
        <v>1052</v>
      </c>
      <c r="AV40" s="114" t="s">
        <v>1052</v>
      </c>
      <c r="AW40" s="113" t="s">
        <v>1046</v>
      </c>
      <c r="AY40" s="1160">
        <v>15</v>
      </c>
      <c r="AZ40" s="1161"/>
      <c r="BA40" s="1162"/>
      <c r="BB40" s="1163" t="s">
        <v>107</v>
      </c>
      <c r="BC40" s="1164"/>
      <c r="BD40" s="1164"/>
      <c r="BE40" s="1164"/>
      <c r="BF40" s="1164"/>
      <c r="BG40" s="1164"/>
      <c r="BH40" s="1164"/>
      <c r="BI40" s="1164"/>
      <c r="BJ40" s="1164"/>
      <c r="BK40" s="1164"/>
      <c r="BL40" s="1164"/>
      <c r="BM40" s="1164"/>
      <c r="BN40" s="1164"/>
      <c r="BO40" s="1165"/>
      <c r="BP40" s="1169" t="s">
        <v>108</v>
      </c>
      <c r="BQ40" s="1170"/>
      <c r="BR40" s="1170"/>
      <c r="BS40" s="1170"/>
      <c r="BT40" s="1170"/>
      <c r="BU40" s="1170"/>
      <c r="BV40" s="1170"/>
      <c r="BW40" s="1170"/>
      <c r="BX40" s="1170"/>
      <c r="BY40" s="1170"/>
      <c r="BZ40" s="1170"/>
      <c r="CA40" s="1170"/>
      <c r="CB40" s="1170"/>
      <c r="CC40" s="1170"/>
      <c r="CD40" s="1170"/>
      <c r="CE40" s="1170"/>
      <c r="CF40" s="1170"/>
      <c r="CG40" s="1170"/>
      <c r="CH40" s="1170"/>
      <c r="CI40" s="1170"/>
      <c r="CJ40" s="1170"/>
      <c r="CK40" s="1170"/>
      <c r="CL40" s="1170"/>
      <c r="CM40" s="1170"/>
      <c r="CN40" s="1170"/>
      <c r="CO40" s="1170"/>
      <c r="CP40" s="1170"/>
      <c r="CQ40" s="1171"/>
    </row>
    <row r="41" spans="1:95" s="11" customFormat="1" ht="23.25" customHeight="1">
      <c r="A41" s="1201"/>
      <c r="B41" s="1172" t="s">
        <v>109</v>
      </c>
      <c r="C41" s="1173"/>
      <c r="D41" s="1173"/>
      <c r="E41" s="1173"/>
      <c r="F41" s="1173"/>
      <c r="G41" s="1173"/>
      <c r="H41" s="1173"/>
      <c r="I41" s="1173"/>
      <c r="J41" s="1173"/>
      <c r="K41" s="1173"/>
      <c r="L41" s="1173"/>
      <c r="M41" s="1173"/>
      <c r="N41" s="1173"/>
      <c r="O41" s="1173"/>
      <c r="P41" s="1173"/>
      <c r="Q41" s="55">
        <v>3</v>
      </c>
      <c r="R41" s="1605"/>
      <c r="S41" s="1606"/>
      <c r="T41" s="1600" t="s">
        <v>1042</v>
      </c>
      <c r="U41" s="1596"/>
      <c r="V41" s="1596">
        <v>2</v>
      </c>
      <c r="W41" s="1596"/>
      <c r="X41" s="1597">
        <v>8</v>
      </c>
      <c r="Y41" s="1598"/>
      <c r="Z41" s="1605"/>
      <c r="AA41" s="1606"/>
      <c r="AB41" s="111" t="s">
        <v>1045</v>
      </c>
      <c r="AC41" s="112" t="s">
        <v>1045</v>
      </c>
      <c r="AD41" s="112" t="s">
        <v>1045</v>
      </c>
      <c r="AE41" s="112" t="s">
        <v>1050</v>
      </c>
      <c r="AF41" s="112" t="s">
        <v>1050</v>
      </c>
      <c r="AG41" s="113" t="s">
        <v>1050</v>
      </c>
      <c r="AH41" s="362" t="s">
        <v>942</v>
      </c>
      <c r="AI41" s="363" t="s">
        <v>943</v>
      </c>
      <c r="AJ41" s="114" t="s">
        <v>1052</v>
      </c>
      <c r="AK41" s="113" t="s">
        <v>1056</v>
      </c>
      <c r="AL41" s="114" t="s">
        <v>1046</v>
      </c>
      <c r="AM41" s="113" t="s">
        <v>1048</v>
      </c>
      <c r="AN41" s="114" t="s">
        <v>1046</v>
      </c>
      <c r="AO41" s="113" t="s">
        <v>1048</v>
      </c>
      <c r="AP41" s="362" t="s">
        <v>942</v>
      </c>
      <c r="AQ41" s="363" t="s">
        <v>943</v>
      </c>
      <c r="AR41" s="114" t="s">
        <v>1054</v>
      </c>
      <c r="AS41" s="113" t="s">
        <v>1052</v>
      </c>
      <c r="AT41" s="114" t="s">
        <v>1046</v>
      </c>
      <c r="AU41" s="113" t="s">
        <v>1048</v>
      </c>
      <c r="AV41" s="114" t="s">
        <v>1046</v>
      </c>
      <c r="AW41" s="113" t="s">
        <v>1056</v>
      </c>
      <c r="AY41" s="1174" t="s">
        <v>110</v>
      </c>
      <c r="AZ41" s="1175"/>
      <c r="BA41" s="1175"/>
      <c r="BB41" s="1166"/>
      <c r="BC41" s="1167"/>
      <c r="BD41" s="1167"/>
      <c r="BE41" s="1167"/>
      <c r="BF41" s="1167"/>
      <c r="BG41" s="1167"/>
      <c r="BH41" s="1167"/>
      <c r="BI41" s="1167"/>
      <c r="BJ41" s="1167"/>
      <c r="BK41" s="1167"/>
      <c r="BL41" s="1167"/>
      <c r="BM41" s="1167"/>
      <c r="BN41" s="1167"/>
      <c r="BO41" s="1168"/>
      <c r="BP41" s="1159" t="s">
        <v>111</v>
      </c>
      <c r="BQ41" s="1159"/>
      <c r="BR41" s="1179" t="s">
        <v>112</v>
      </c>
      <c r="BS41" s="1180"/>
      <c r="BT41" s="1159" t="s">
        <v>113</v>
      </c>
      <c r="BU41" s="1159"/>
      <c r="BV41" s="1159" t="s">
        <v>114</v>
      </c>
      <c r="BW41" s="1159"/>
      <c r="BX41" s="1159" t="s">
        <v>115</v>
      </c>
      <c r="BY41" s="1159"/>
      <c r="BZ41" s="1159" t="s">
        <v>116</v>
      </c>
      <c r="CA41" s="1159"/>
      <c r="CB41" s="1159" t="s">
        <v>117</v>
      </c>
      <c r="CC41" s="1159"/>
      <c r="CD41" s="1159" t="s">
        <v>118</v>
      </c>
      <c r="CE41" s="1159"/>
      <c r="CF41" s="1157" t="s">
        <v>119</v>
      </c>
      <c r="CG41" s="1158"/>
      <c r="CH41" s="1159" t="s">
        <v>120</v>
      </c>
      <c r="CI41" s="1159"/>
      <c r="CJ41" s="1159" t="s">
        <v>121</v>
      </c>
      <c r="CK41" s="1159"/>
      <c r="CL41" s="1159" t="s">
        <v>122</v>
      </c>
      <c r="CM41" s="1159"/>
      <c r="CN41" s="1159" t="s">
        <v>123</v>
      </c>
      <c r="CO41" s="1159"/>
      <c r="CP41" s="1159" t="s">
        <v>124</v>
      </c>
      <c r="CQ41" s="1159"/>
    </row>
    <row r="42" spans="1:95" s="11" customFormat="1" ht="23.25" customHeight="1">
      <c r="A42" s="1201"/>
      <c r="B42" s="1172" t="s">
        <v>125</v>
      </c>
      <c r="C42" s="1173"/>
      <c r="D42" s="1173"/>
      <c r="E42" s="1173"/>
      <c r="F42" s="1173"/>
      <c r="G42" s="1173"/>
      <c r="H42" s="1173"/>
      <c r="I42" s="1173"/>
      <c r="J42" s="1173"/>
      <c r="K42" s="1173"/>
      <c r="L42" s="1173"/>
      <c r="M42" s="1173"/>
      <c r="N42" s="1173"/>
      <c r="O42" s="1173"/>
      <c r="P42" s="1173"/>
      <c r="Q42" s="55">
        <v>4</v>
      </c>
      <c r="R42" s="1605"/>
      <c r="S42" s="1606"/>
      <c r="T42" s="1600"/>
      <c r="U42" s="1596"/>
      <c r="V42" s="1596"/>
      <c r="W42" s="1596"/>
      <c r="X42" s="1597"/>
      <c r="Y42" s="1598"/>
      <c r="Z42" s="1605"/>
      <c r="AA42" s="1606"/>
      <c r="AB42" s="111" t="s">
        <v>1045</v>
      </c>
      <c r="AC42" s="112" t="s">
        <v>1045</v>
      </c>
      <c r="AD42" s="112" t="s">
        <v>1050</v>
      </c>
      <c r="AE42" s="112" t="s">
        <v>1050</v>
      </c>
      <c r="AF42" s="112" t="s">
        <v>1050</v>
      </c>
      <c r="AG42" s="113" t="s">
        <v>1050</v>
      </c>
      <c r="AH42" s="362" t="s">
        <v>942</v>
      </c>
      <c r="AI42" s="363" t="s">
        <v>943</v>
      </c>
      <c r="AJ42" s="114"/>
      <c r="AK42" s="113"/>
      <c r="AL42" s="114"/>
      <c r="AM42" s="113"/>
      <c r="AN42" s="114"/>
      <c r="AO42" s="113"/>
      <c r="AP42" s="362" t="s">
        <v>942</v>
      </c>
      <c r="AQ42" s="363" t="s">
        <v>943</v>
      </c>
      <c r="AR42" s="114"/>
      <c r="AS42" s="113"/>
      <c r="AT42" s="114"/>
      <c r="AU42" s="113"/>
      <c r="AV42" s="114"/>
      <c r="AW42" s="113"/>
      <c r="AY42" s="1176"/>
      <c r="AZ42" s="1175"/>
      <c r="BA42" s="1175"/>
      <c r="BB42" s="1145" t="s">
        <v>126</v>
      </c>
      <c r="BC42" s="1146"/>
      <c r="BD42" s="1146"/>
      <c r="BE42" s="1146"/>
      <c r="BF42" s="1146"/>
      <c r="BG42" s="1146"/>
      <c r="BH42" s="1146"/>
      <c r="BI42" s="1146"/>
      <c r="BJ42" s="1146"/>
      <c r="BK42" s="1146"/>
      <c r="BL42" s="1146"/>
      <c r="BM42" s="1146"/>
      <c r="BN42" s="1146"/>
      <c r="BO42" s="1147"/>
      <c r="BP42" s="1594">
        <v>1</v>
      </c>
      <c r="BQ42" s="1595"/>
      <c r="BR42" s="1594">
        <v>1</v>
      </c>
      <c r="BS42" s="1595"/>
      <c r="BT42" s="1594">
        <v>1</v>
      </c>
      <c r="BU42" s="1595"/>
      <c r="BV42" s="1593"/>
      <c r="BW42" s="1593"/>
      <c r="BX42" s="1594">
        <v>1</v>
      </c>
      <c r="BY42" s="1595"/>
      <c r="BZ42" s="1594">
        <v>1</v>
      </c>
      <c r="CA42" s="1595"/>
      <c r="CB42" s="1593"/>
      <c r="CC42" s="1593"/>
      <c r="CD42" s="1593"/>
      <c r="CE42" s="1593"/>
      <c r="CF42" s="1593"/>
      <c r="CG42" s="1593"/>
      <c r="CH42" s="1593"/>
      <c r="CI42" s="1593"/>
      <c r="CJ42" s="1593"/>
      <c r="CK42" s="1593"/>
      <c r="CL42" s="1594">
        <v>1</v>
      </c>
      <c r="CM42" s="1595"/>
      <c r="CN42" s="1594">
        <v>1</v>
      </c>
      <c r="CO42" s="1595"/>
      <c r="CP42" s="1594">
        <v>1</v>
      </c>
      <c r="CQ42" s="1595"/>
    </row>
    <row r="43" spans="1:95" s="11" customFormat="1" ht="23.25" customHeight="1">
      <c r="A43" s="1201"/>
      <c r="B43" s="1148" t="s">
        <v>127</v>
      </c>
      <c r="C43" s="1149"/>
      <c r="D43" s="1149"/>
      <c r="E43" s="1149"/>
      <c r="F43" s="1149"/>
      <c r="G43" s="1149"/>
      <c r="H43" s="1149"/>
      <c r="I43" s="1149"/>
      <c r="J43" s="1149"/>
      <c r="K43" s="1149"/>
      <c r="L43" s="1149"/>
      <c r="M43" s="1149"/>
      <c r="N43" s="1149"/>
      <c r="O43" s="1149"/>
      <c r="P43" s="1149"/>
      <c r="Q43" s="58">
        <v>5</v>
      </c>
      <c r="R43" s="1607"/>
      <c r="S43" s="1608"/>
      <c r="T43" s="1600" t="s">
        <v>1043</v>
      </c>
      <c r="U43" s="1596"/>
      <c r="V43" s="1596">
        <v>2</v>
      </c>
      <c r="W43" s="1596"/>
      <c r="X43" s="1597">
        <v>6</v>
      </c>
      <c r="Y43" s="1598"/>
      <c r="Z43" s="1607"/>
      <c r="AA43" s="1608"/>
      <c r="AB43" s="134"/>
      <c r="AC43" s="135"/>
      <c r="AD43" s="135"/>
      <c r="AE43" s="135"/>
      <c r="AF43" s="135"/>
      <c r="AG43" s="136"/>
      <c r="AH43" s="362" t="s">
        <v>942</v>
      </c>
      <c r="AI43" s="363" t="s">
        <v>943</v>
      </c>
      <c r="AJ43" s="137" t="s">
        <v>1052</v>
      </c>
      <c r="AK43" s="136" t="s">
        <v>1055</v>
      </c>
      <c r="AL43" s="137" t="s">
        <v>1046</v>
      </c>
      <c r="AM43" s="136" t="s">
        <v>1057</v>
      </c>
      <c r="AN43" s="137" t="s">
        <v>1057</v>
      </c>
      <c r="AO43" s="136" t="s">
        <v>1046</v>
      </c>
      <c r="AP43" s="362" t="s">
        <v>942</v>
      </c>
      <c r="AQ43" s="363" t="s">
        <v>943</v>
      </c>
      <c r="AR43" s="137" t="s">
        <v>1054</v>
      </c>
      <c r="AS43" s="136" t="s">
        <v>1046</v>
      </c>
      <c r="AT43" s="137" t="s">
        <v>1046</v>
      </c>
      <c r="AU43" s="136" t="s">
        <v>1057</v>
      </c>
      <c r="AV43" s="137" t="s">
        <v>1054</v>
      </c>
      <c r="AW43" s="136" t="s">
        <v>1049</v>
      </c>
      <c r="AY43" s="1176"/>
      <c r="AZ43" s="1175"/>
      <c r="BA43" s="1175"/>
      <c r="BB43" s="1145" t="s">
        <v>128</v>
      </c>
      <c r="BC43" s="1146"/>
      <c r="BD43" s="1146"/>
      <c r="BE43" s="1146"/>
      <c r="BF43" s="1146"/>
      <c r="BG43" s="1146"/>
      <c r="BH43" s="1146"/>
      <c r="BI43" s="1146"/>
      <c r="BJ43" s="1146"/>
      <c r="BK43" s="1146"/>
      <c r="BL43" s="1146"/>
      <c r="BM43" s="1146"/>
      <c r="BN43" s="1146"/>
      <c r="BO43" s="1147"/>
      <c r="BP43" s="1594">
        <v>1</v>
      </c>
      <c r="BQ43" s="1595"/>
      <c r="BR43" s="1594">
        <v>1</v>
      </c>
      <c r="BS43" s="1595"/>
      <c r="BT43" s="1594">
        <v>1</v>
      </c>
      <c r="BU43" s="1595"/>
      <c r="BV43" s="1593"/>
      <c r="BW43" s="1593"/>
      <c r="BX43" s="1594"/>
      <c r="BY43" s="1595"/>
      <c r="BZ43" s="1594"/>
      <c r="CA43" s="1595"/>
      <c r="CB43" s="1593"/>
      <c r="CC43" s="1593"/>
      <c r="CD43" s="1593"/>
      <c r="CE43" s="1593"/>
      <c r="CF43" s="1593"/>
      <c r="CG43" s="1593"/>
      <c r="CH43" s="1593"/>
      <c r="CI43" s="1593"/>
      <c r="CJ43" s="1593"/>
      <c r="CK43" s="1593"/>
      <c r="CL43" s="1594">
        <v>1</v>
      </c>
      <c r="CM43" s="1595"/>
      <c r="CN43" s="1594">
        <v>1</v>
      </c>
      <c r="CO43" s="1595"/>
      <c r="CP43" s="1594">
        <v>1</v>
      </c>
      <c r="CQ43" s="1595"/>
    </row>
    <row r="44" spans="1:95" s="11" customFormat="1" ht="23.25" customHeight="1">
      <c r="A44" s="1202"/>
      <c r="B44" s="1148" t="s">
        <v>129</v>
      </c>
      <c r="C44" s="1149"/>
      <c r="D44" s="1149"/>
      <c r="E44" s="1149"/>
      <c r="F44" s="1149"/>
      <c r="G44" s="1149"/>
      <c r="H44" s="1149"/>
      <c r="I44" s="1149"/>
      <c r="J44" s="1149"/>
      <c r="K44" s="1149"/>
      <c r="L44" s="1149"/>
      <c r="M44" s="1149"/>
      <c r="N44" s="1149"/>
      <c r="O44" s="1149"/>
      <c r="P44" s="1149"/>
      <c r="Q44" s="55">
        <v>6</v>
      </c>
      <c r="R44" s="1599">
        <v>1</v>
      </c>
      <c r="S44" s="1598"/>
      <c r="T44" s="1600" t="s">
        <v>1044</v>
      </c>
      <c r="U44" s="1596"/>
      <c r="V44" s="1596"/>
      <c r="W44" s="1596"/>
      <c r="X44" s="1597"/>
      <c r="Y44" s="1598"/>
      <c r="Z44" s="1599"/>
      <c r="AA44" s="1598"/>
      <c r="AB44" s="111" t="s">
        <v>1045</v>
      </c>
      <c r="AC44" s="112" t="s">
        <v>1045</v>
      </c>
      <c r="AD44" s="112" t="s">
        <v>1045</v>
      </c>
      <c r="AE44" s="112" t="s">
        <v>1045</v>
      </c>
      <c r="AF44" s="112" t="s">
        <v>1050</v>
      </c>
      <c r="AG44" s="113" t="s">
        <v>1050</v>
      </c>
      <c r="AH44" s="362" t="s">
        <v>942</v>
      </c>
      <c r="AI44" s="363" t="s">
        <v>943</v>
      </c>
      <c r="AJ44" s="114" t="s">
        <v>1052</v>
      </c>
      <c r="AK44" s="113" t="s">
        <v>1055</v>
      </c>
      <c r="AL44" s="114" t="s">
        <v>1046</v>
      </c>
      <c r="AM44" s="113" t="s">
        <v>1053</v>
      </c>
      <c r="AN44" s="114" t="s">
        <v>1046</v>
      </c>
      <c r="AO44" s="113" t="s">
        <v>1052</v>
      </c>
      <c r="AP44" s="362" t="s">
        <v>942</v>
      </c>
      <c r="AQ44" s="363" t="s">
        <v>943</v>
      </c>
      <c r="AR44" s="114" t="s">
        <v>1054</v>
      </c>
      <c r="AS44" s="113" t="s">
        <v>1046</v>
      </c>
      <c r="AT44" s="114" t="s">
        <v>1046</v>
      </c>
      <c r="AU44" s="113" t="s">
        <v>1057</v>
      </c>
      <c r="AV44" s="114" t="s">
        <v>1057</v>
      </c>
      <c r="AW44" s="113" t="s">
        <v>1052</v>
      </c>
      <c r="AY44" s="1176"/>
      <c r="AZ44" s="1175"/>
      <c r="BA44" s="1175"/>
      <c r="BB44" s="1154" t="s">
        <v>130</v>
      </c>
      <c r="BC44" s="1155"/>
      <c r="BD44" s="1155"/>
      <c r="BE44" s="1155"/>
      <c r="BF44" s="1155"/>
      <c r="BG44" s="1155"/>
      <c r="BH44" s="1155"/>
      <c r="BI44" s="1155"/>
      <c r="BJ44" s="1155"/>
      <c r="BK44" s="1155"/>
      <c r="BL44" s="1155"/>
      <c r="BM44" s="1155"/>
      <c r="BN44" s="1155"/>
      <c r="BO44" s="1156"/>
      <c r="BP44" s="1594">
        <v>1</v>
      </c>
      <c r="BQ44" s="1595"/>
      <c r="BR44" s="1594">
        <v>1</v>
      </c>
      <c r="BS44" s="1595"/>
      <c r="BT44" s="1594">
        <v>1</v>
      </c>
      <c r="BU44" s="1595"/>
      <c r="BV44" s="1593"/>
      <c r="BW44" s="1593"/>
      <c r="BX44" s="1594">
        <v>1</v>
      </c>
      <c r="BY44" s="1595"/>
      <c r="BZ44" s="1594">
        <v>1</v>
      </c>
      <c r="CA44" s="1595"/>
      <c r="CB44" s="1593"/>
      <c r="CC44" s="1593"/>
      <c r="CD44" s="1593"/>
      <c r="CE44" s="1593"/>
      <c r="CF44" s="1593"/>
      <c r="CG44" s="1593"/>
      <c r="CH44" s="1593"/>
      <c r="CI44" s="1593"/>
      <c r="CJ44" s="1593"/>
      <c r="CK44" s="1593"/>
      <c r="CL44" s="1594">
        <v>1</v>
      </c>
      <c r="CM44" s="1595"/>
      <c r="CN44" s="1594">
        <v>1</v>
      </c>
      <c r="CO44" s="1595"/>
      <c r="CP44" s="1594">
        <v>1</v>
      </c>
      <c r="CQ44" s="1595"/>
    </row>
    <row r="45" spans="1:95" s="11" customFormat="1" ht="23.25" customHeight="1" thickBot="1">
      <c r="AY45" s="1176"/>
      <c r="AZ45" s="1175"/>
      <c r="BA45" s="1175"/>
      <c r="BB45" s="963" t="s">
        <v>131</v>
      </c>
      <c r="BC45" s="964"/>
      <c r="BD45" s="964"/>
      <c r="BE45" s="964"/>
      <c r="BF45" s="964"/>
      <c r="BG45" s="964"/>
      <c r="BH45" s="964"/>
      <c r="BI45" s="964"/>
      <c r="BJ45" s="964"/>
      <c r="BK45" s="964"/>
      <c r="BL45" s="964"/>
      <c r="BM45" s="964"/>
      <c r="BN45" s="964"/>
      <c r="BO45" s="965"/>
      <c r="BP45" s="1541"/>
      <c r="BQ45" s="1541"/>
      <c r="BR45" s="1542"/>
      <c r="BS45" s="1543"/>
      <c r="BT45" s="1541"/>
      <c r="BU45" s="1541"/>
      <c r="BV45" s="1541"/>
      <c r="BW45" s="1541"/>
      <c r="BX45" s="1541"/>
      <c r="BY45" s="1541"/>
      <c r="BZ45" s="1541"/>
      <c r="CA45" s="1541"/>
      <c r="CB45" s="1541"/>
      <c r="CC45" s="1541"/>
      <c r="CD45" s="1541"/>
      <c r="CE45" s="1541"/>
      <c r="CF45" s="1541"/>
      <c r="CG45" s="1541"/>
      <c r="CH45" s="1541"/>
      <c r="CI45" s="1541"/>
      <c r="CJ45" s="1541"/>
      <c r="CK45" s="1541"/>
      <c r="CL45" s="1541"/>
      <c r="CM45" s="1541"/>
      <c r="CN45" s="1588"/>
      <c r="CO45" s="1588"/>
      <c r="CP45" s="1588"/>
      <c r="CQ45" s="1588"/>
    </row>
    <row r="46" spans="1:95" s="11" customFormat="1" ht="23.25" customHeight="1" thickTop="1">
      <c r="A46" s="1114" t="s">
        <v>132</v>
      </c>
      <c r="B46" s="1115"/>
      <c r="C46" s="1115"/>
      <c r="D46" s="1115"/>
      <c r="E46" s="1115"/>
      <c r="F46" s="1115"/>
      <c r="G46" s="1115"/>
      <c r="H46" s="1115"/>
      <c r="I46" s="1115"/>
      <c r="J46" s="1115"/>
      <c r="K46" s="1115"/>
      <c r="L46" s="1115"/>
      <c r="M46" s="1115"/>
      <c r="N46" s="1115"/>
      <c r="O46" s="1115"/>
      <c r="P46" s="1115"/>
      <c r="Q46" s="1115"/>
      <c r="R46" s="1115"/>
      <c r="S46" s="1115"/>
      <c r="T46" s="1115"/>
      <c r="U46" s="1115"/>
      <c r="V46" s="1116"/>
      <c r="Y46" s="931" t="s">
        <v>133</v>
      </c>
      <c r="Z46" s="931"/>
      <c r="AA46" s="931"/>
      <c r="AB46" s="931"/>
      <c r="AC46" s="931"/>
      <c r="AD46" s="931"/>
      <c r="AE46" s="931"/>
      <c r="AF46" s="931"/>
      <c r="AG46" s="931"/>
      <c r="AJ46" s="994" t="s">
        <v>134</v>
      </c>
      <c r="AK46" s="931"/>
      <c r="AL46" s="931"/>
      <c r="AM46" s="931"/>
      <c r="AN46" s="966" t="s">
        <v>135</v>
      </c>
      <c r="AO46" s="966"/>
      <c r="AP46" s="350"/>
      <c r="AQ46" s="138"/>
      <c r="AR46" s="133"/>
      <c r="AT46" s="62"/>
      <c r="AU46" s="62"/>
      <c r="AY46" s="1176"/>
      <c r="AZ46" s="1175"/>
      <c r="BA46" s="1175"/>
      <c r="BB46" s="1117" t="s">
        <v>136</v>
      </c>
      <c r="BC46" s="1118"/>
      <c r="BD46" s="1118"/>
      <c r="BE46" s="1118"/>
      <c r="BF46" s="1118"/>
      <c r="BG46" s="1118"/>
      <c r="BH46" s="1118"/>
      <c r="BI46" s="1118"/>
      <c r="BJ46" s="1118"/>
      <c r="BK46" s="1118"/>
      <c r="BL46" s="1118"/>
      <c r="BM46" s="1118"/>
      <c r="BN46" s="1118"/>
      <c r="BO46" s="1119"/>
      <c r="BP46" s="962" t="s">
        <v>111</v>
      </c>
      <c r="BQ46" s="962"/>
      <c r="BR46" s="1131" t="s">
        <v>112</v>
      </c>
      <c r="BS46" s="1132"/>
      <c r="BT46" s="962" t="s">
        <v>113</v>
      </c>
      <c r="BU46" s="962"/>
      <c r="BV46" s="962" t="s">
        <v>114</v>
      </c>
      <c r="BW46" s="962"/>
      <c r="BX46" s="962" t="s">
        <v>115</v>
      </c>
      <c r="BY46" s="962"/>
      <c r="BZ46" s="962" t="s">
        <v>116</v>
      </c>
      <c r="CA46" s="962"/>
      <c r="CB46" s="962" t="s">
        <v>117</v>
      </c>
      <c r="CC46" s="962"/>
      <c r="CD46" s="962" t="s">
        <v>118</v>
      </c>
      <c r="CE46" s="962"/>
      <c r="CF46" s="1129" t="s">
        <v>119</v>
      </c>
      <c r="CG46" s="1130"/>
      <c r="CH46" s="962" t="s">
        <v>120</v>
      </c>
      <c r="CI46" s="962"/>
      <c r="CJ46" s="962" t="s">
        <v>121</v>
      </c>
      <c r="CK46" s="962"/>
      <c r="CL46" s="962" t="s">
        <v>122</v>
      </c>
      <c r="CM46" s="962"/>
      <c r="CN46" s="962" t="s">
        <v>123</v>
      </c>
      <c r="CO46" s="962"/>
      <c r="CP46" s="962" t="s">
        <v>124</v>
      </c>
      <c r="CQ46" s="1099"/>
    </row>
    <row r="47" spans="1:95" s="11" customFormat="1" ht="23.25" customHeight="1" thickBot="1">
      <c r="A47" s="1077" t="s">
        <v>107</v>
      </c>
      <c r="B47" s="1077"/>
      <c r="C47" s="1077"/>
      <c r="D47" s="1077"/>
      <c r="E47" s="1077"/>
      <c r="F47" s="1077"/>
      <c r="G47" s="1077"/>
      <c r="H47" s="1080" t="s">
        <v>137</v>
      </c>
      <c r="I47" s="1080"/>
      <c r="J47" s="1082" t="s">
        <v>138</v>
      </c>
      <c r="K47" s="1083"/>
      <c r="L47" s="1083"/>
      <c r="M47" s="1083"/>
      <c r="N47" s="1576" t="s">
        <v>139</v>
      </c>
      <c r="O47" s="1576"/>
      <c r="P47" s="1576"/>
      <c r="Q47" s="1576"/>
      <c r="R47" s="1576"/>
      <c r="S47" s="1576"/>
      <c r="T47" s="1577"/>
      <c r="U47" s="1090" t="s">
        <v>140</v>
      </c>
      <c r="V47" s="1091"/>
      <c r="W47" s="63"/>
      <c r="X47" s="64"/>
      <c r="Y47" s="931" t="s">
        <v>141</v>
      </c>
      <c r="Z47" s="931"/>
      <c r="AA47" s="931"/>
      <c r="AB47" s="931"/>
      <c r="AC47" s="931"/>
      <c r="AD47" s="931"/>
      <c r="AE47" s="931"/>
      <c r="AF47" s="931"/>
      <c r="AG47" s="139"/>
      <c r="AJ47" s="931"/>
      <c r="AK47" s="931"/>
      <c r="AL47" s="931"/>
      <c r="AM47" s="931"/>
      <c r="AN47" s="966" t="s">
        <v>142</v>
      </c>
      <c r="AO47" s="966"/>
      <c r="AP47" s="350"/>
      <c r="AQ47" s="138"/>
      <c r="AR47" s="133"/>
      <c r="AT47" s="62"/>
      <c r="AU47" s="62"/>
      <c r="AY47" s="1176"/>
      <c r="AZ47" s="1175"/>
      <c r="BA47" s="1175"/>
      <c r="BB47" s="1120"/>
      <c r="BC47" s="1121"/>
      <c r="BD47" s="1121"/>
      <c r="BE47" s="1121"/>
      <c r="BF47" s="1121"/>
      <c r="BG47" s="1121"/>
      <c r="BH47" s="1121"/>
      <c r="BI47" s="1121"/>
      <c r="BJ47" s="1121"/>
      <c r="BK47" s="1121"/>
      <c r="BL47" s="1121"/>
      <c r="BM47" s="1121"/>
      <c r="BN47" s="1121"/>
      <c r="BO47" s="1122"/>
      <c r="BP47" s="1578">
        <v>1</v>
      </c>
      <c r="BQ47" s="1578"/>
      <c r="BR47" s="1579">
        <v>1</v>
      </c>
      <c r="BS47" s="1580"/>
      <c r="BT47" s="1578">
        <v>1</v>
      </c>
      <c r="BU47" s="1578"/>
      <c r="BV47" s="1578"/>
      <c r="BW47" s="1578"/>
      <c r="BX47" s="1578">
        <v>1</v>
      </c>
      <c r="BY47" s="1578"/>
      <c r="BZ47" s="1578">
        <v>1</v>
      </c>
      <c r="CA47" s="1578"/>
      <c r="CB47" s="1578"/>
      <c r="CC47" s="1578"/>
      <c r="CD47" s="1578"/>
      <c r="CE47" s="1578"/>
      <c r="CF47" s="1578"/>
      <c r="CG47" s="1578"/>
      <c r="CH47" s="1578"/>
      <c r="CI47" s="1578"/>
      <c r="CJ47" s="1589"/>
      <c r="CK47" s="1589"/>
      <c r="CL47" s="1589">
        <v>1</v>
      </c>
      <c r="CM47" s="1589"/>
      <c r="CN47" s="1581">
        <v>1</v>
      </c>
      <c r="CO47" s="1581"/>
      <c r="CP47" s="1581">
        <v>1</v>
      </c>
      <c r="CQ47" s="1582"/>
    </row>
    <row r="48" spans="1:95" s="11" customFormat="1" ht="23.25" customHeight="1" thickTop="1">
      <c r="A48" s="1078"/>
      <c r="B48" s="1078"/>
      <c r="C48" s="1078"/>
      <c r="D48" s="1078"/>
      <c r="E48" s="1078"/>
      <c r="F48" s="1078"/>
      <c r="G48" s="1078"/>
      <c r="H48" s="1081"/>
      <c r="I48" s="1081"/>
      <c r="J48" s="1069"/>
      <c r="K48" s="1070"/>
      <c r="L48" s="1070"/>
      <c r="M48" s="1070"/>
      <c r="N48" s="1574"/>
      <c r="O48" s="1574"/>
      <c r="P48" s="1574"/>
      <c r="Q48" s="1574"/>
      <c r="R48" s="1574"/>
      <c r="S48" s="1574"/>
      <c r="T48" s="1575"/>
      <c r="U48" s="1092"/>
      <c r="V48" s="1093"/>
      <c r="W48" s="1583"/>
      <c r="X48" s="65"/>
      <c r="Y48" s="931" t="s">
        <v>143</v>
      </c>
      <c r="Z48" s="931"/>
      <c r="AA48" s="931"/>
      <c r="AB48" s="931"/>
      <c r="AC48" s="931"/>
      <c r="AD48" s="931"/>
      <c r="AE48" s="931"/>
      <c r="AF48" s="931"/>
      <c r="AG48" s="139">
        <v>1</v>
      </c>
      <c r="AJ48" s="931"/>
      <c r="AK48" s="931"/>
      <c r="AL48" s="931"/>
      <c r="AM48" s="931"/>
      <c r="AN48" s="966" t="s">
        <v>144</v>
      </c>
      <c r="AO48" s="966"/>
      <c r="AP48" s="350"/>
      <c r="AQ48" s="138"/>
      <c r="AR48" s="133"/>
      <c r="AT48" s="62"/>
      <c r="AU48" s="62"/>
      <c r="AY48" s="1176"/>
      <c r="AZ48" s="1175"/>
      <c r="BA48" s="1175"/>
      <c r="BB48" s="1120"/>
      <c r="BC48" s="1121"/>
      <c r="BD48" s="1121"/>
      <c r="BE48" s="1121"/>
      <c r="BF48" s="1121"/>
      <c r="BG48" s="1121"/>
      <c r="BH48" s="1121"/>
      <c r="BI48" s="1121"/>
      <c r="BJ48" s="1121"/>
      <c r="BK48" s="1121"/>
      <c r="BL48" s="1121"/>
      <c r="BM48" s="1121"/>
      <c r="BN48" s="1121"/>
      <c r="BO48" s="1122"/>
      <c r="BP48" s="1101" t="s">
        <v>145</v>
      </c>
      <c r="BQ48" s="1102"/>
      <c r="BR48" s="1102"/>
      <c r="BS48" s="1102"/>
      <c r="BT48" s="1102"/>
      <c r="BU48" s="1102"/>
      <c r="BV48" s="1102"/>
      <c r="BW48" s="1102"/>
      <c r="BX48" s="1102"/>
      <c r="BY48" s="1102"/>
      <c r="BZ48" s="1102"/>
      <c r="CA48" s="1102"/>
      <c r="CB48" s="1102"/>
      <c r="CC48" s="1102"/>
      <c r="CD48" s="1102"/>
      <c r="CE48" s="1102"/>
      <c r="CF48" s="1102"/>
      <c r="CG48" s="1102"/>
      <c r="CH48" s="1102"/>
      <c r="CI48" s="1103"/>
      <c r="CJ48" s="66"/>
      <c r="CK48" s="66"/>
      <c r="CL48" s="66"/>
      <c r="CM48" s="66"/>
      <c r="CN48" s="67"/>
      <c r="CO48" s="67"/>
      <c r="CP48" s="67"/>
      <c r="CQ48" s="67"/>
    </row>
    <row r="49" spans="1:93" s="11" customFormat="1" ht="23.25" customHeight="1">
      <c r="A49" s="1078"/>
      <c r="B49" s="1078"/>
      <c r="C49" s="1078"/>
      <c r="D49" s="1078"/>
      <c r="E49" s="1078"/>
      <c r="F49" s="1078"/>
      <c r="G49" s="1078"/>
      <c r="H49" s="1081"/>
      <c r="I49" s="1081"/>
      <c r="J49" s="1069" t="s">
        <v>146</v>
      </c>
      <c r="K49" s="1070"/>
      <c r="L49" s="1070"/>
      <c r="M49" s="1070"/>
      <c r="N49" s="1574" t="s">
        <v>147</v>
      </c>
      <c r="O49" s="1574"/>
      <c r="P49" s="1574"/>
      <c r="Q49" s="1574"/>
      <c r="R49" s="1574"/>
      <c r="S49" s="1574"/>
      <c r="T49" s="1575"/>
      <c r="U49" s="1092"/>
      <c r="V49" s="1093"/>
      <c r="W49" s="1583"/>
      <c r="X49" s="65"/>
      <c r="Y49" s="931" t="s">
        <v>380</v>
      </c>
      <c r="Z49" s="931"/>
      <c r="AA49" s="931"/>
      <c r="AB49" s="931"/>
      <c r="AC49" s="931"/>
      <c r="AD49" s="931"/>
      <c r="AE49" s="931"/>
      <c r="AF49" s="931"/>
      <c r="AG49" s="139">
        <v>1</v>
      </c>
      <c r="AJ49" s="1075" t="s">
        <v>149</v>
      </c>
      <c r="AK49" s="966"/>
      <c r="AL49" s="966"/>
      <c r="AM49" s="966"/>
      <c r="AN49" s="966" t="s">
        <v>135</v>
      </c>
      <c r="AO49" s="966"/>
      <c r="AP49" s="350"/>
      <c r="AQ49" s="138"/>
      <c r="AR49" s="133"/>
      <c r="AT49" s="62"/>
      <c r="AU49" s="62"/>
      <c r="AY49" s="1176"/>
      <c r="AZ49" s="1175"/>
      <c r="BA49" s="1175"/>
      <c r="BB49" s="1120"/>
      <c r="BC49" s="1121"/>
      <c r="BD49" s="1121"/>
      <c r="BE49" s="1121"/>
      <c r="BF49" s="1121"/>
      <c r="BG49" s="1121"/>
      <c r="BH49" s="1121"/>
      <c r="BI49" s="1121"/>
      <c r="BJ49" s="1121"/>
      <c r="BK49" s="1121"/>
      <c r="BL49" s="1121"/>
      <c r="BM49" s="1121"/>
      <c r="BN49" s="1121"/>
      <c r="BO49" s="1122"/>
      <c r="BP49" s="1076" t="s">
        <v>150</v>
      </c>
      <c r="BQ49" s="1076"/>
      <c r="BR49" s="1107" t="s">
        <v>151</v>
      </c>
      <c r="BS49" s="1113"/>
      <c r="BT49" s="1076" t="s">
        <v>152</v>
      </c>
      <c r="BU49" s="1076"/>
      <c r="BV49" s="1076" t="s">
        <v>153</v>
      </c>
      <c r="BW49" s="1076"/>
      <c r="BX49" s="1076" t="s">
        <v>154</v>
      </c>
      <c r="BY49" s="1076"/>
      <c r="BZ49" s="1076" t="s">
        <v>117</v>
      </c>
      <c r="CA49" s="1076"/>
      <c r="CB49" s="1076" t="s">
        <v>155</v>
      </c>
      <c r="CC49" s="1076"/>
      <c r="CD49" s="1076" t="s">
        <v>156</v>
      </c>
      <c r="CE49" s="1107"/>
      <c r="CF49" s="1076" t="s">
        <v>157</v>
      </c>
      <c r="CG49" s="1076"/>
      <c r="CH49" s="1076" t="s">
        <v>123</v>
      </c>
      <c r="CI49" s="1108"/>
      <c r="CJ49" s="10"/>
      <c r="CK49" s="10"/>
      <c r="CL49" s="10"/>
      <c r="CM49" s="10"/>
      <c r="CN49" s="10"/>
      <c r="CO49" s="10"/>
    </row>
    <row r="50" spans="1:93" s="11" customFormat="1" ht="23.25" customHeight="1" thickBot="1">
      <c r="A50" s="1079"/>
      <c r="B50" s="1079"/>
      <c r="C50" s="1079"/>
      <c r="D50" s="1079"/>
      <c r="E50" s="1079"/>
      <c r="F50" s="1079"/>
      <c r="G50" s="1079"/>
      <c r="H50" s="1081"/>
      <c r="I50" s="1081"/>
      <c r="J50" s="1071"/>
      <c r="K50" s="1072"/>
      <c r="L50" s="1072"/>
      <c r="M50" s="1072"/>
      <c r="N50" s="1574"/>
      <c r="O50" s="1574"/>
      <c r="P50" s="1574"/>
      <c r="Q50" s="1574"/>
      <c r="R50" s="1574"/>
      <c r="S50" s="1574"/>
      <c r="T50" s="1575"/>
      <c r="U50" s="1092"/>
      <c r="V50" s="1093"/>
      <c r="W50" s="68"/>
      <c r="X50" s="57"/>
      <c r="Y50" s="931" t="s">
        <v>158</v>
      </c>
      <c r="Z50" s="931"/>
      <c r="AA50" s="931"/>
      <c r="AB50" s="931"/>
      <c r="AC50" s="931"/>
      <c r="AD50" s="931"/>
      <c r="AE50" s="931"/>
      <c r="AF50" s="931"/>
      <c r="AG50" s="139">
        <v>6</v>
      </c>
      <c r="AJ50" s="966"/>
      <c r="AK50" s="966"/>
      <c r="AL50" s="966"/>
      <c r="AM50" s="966"/>
      <c r="AN50" s="966" t="s">
        <v>142</v>
      </c>
      <c r="AO50" s="966"/>
      <c r="AP50" s="350"/>
      <c r="AQ50" s="138"/>
      <c r="AR50" s="133"/>
      <c r="AT50" s="62"/>
      <c r="AU50" s="62"/>
      <c r="AY50" s="1176"/>
      <c r="AZ50" s="1175"/>
      <c r="BA50" s="1175"/>
      <c r="BB50" s="1123"/>
      <c r="BC50" s="1124"/>
      <c r="BD50" s="1124"/>
      <c r="BE50" s="1124"/>
      <c r="BF50" s="1124"/>
      <c r="BG50" s="1124"/>
      <c r="BH50" s="1124"/>
      <c r="BI50" s="1124"/>
      <c r="BJ50" s="1124"/>
      <c r="BK50" s="1124"/>
      <c r="BL50" s="1124"/>
      <c r="BM50" s="1124"/>
      <c r="BN50" s="1124"/>
      <c r="BO50" s="1125"/>
      <c r="BP50" s="1584">
        <v>1</v>
      </c>
      <c r="BQ50" s="1585"/>
      <c r="BR50" s="1586"/>
      <c r="BS50" s="1587"/>
      <c r="BT50" s="1584">
        <v>1</v>
      </c>
      <c r="BU50" s="1585"/>
      <c r="BV50" s="1584"/>
      <c r="BW50" s="1585"/>
      <c r="BX50" s="1584">
        <v>1</v>
      </c>
      <c r="BY50" s="1585"/>
      <c r="BZ50" s="1584"/>
      <c r="CA50" s="1585"/>
      <c r="CB50" s="1584"/>
      <c r="CC50" s="1585"/>
      <c r="CD50" s="1590"/>
      <c r="CE50" s="1584"/>
      <c r="CF50" s="1591">
        <v>1</v>
      </c>
      <c r="CG50" s="1591"/>
      <c r="CH50" s="1591">
        <v>1</v>
      </c>
      <c r="CI50" s="1592"/>
      <c r="CJ50" s="10"/>
      <c r="CK50" s="10"/>
      <c r="CL50" s="10"/>
      <c r="CM50" s="10"/>
      <c r="CN50" s="10"/>
      <c r="CO50" s="10"/>
    </row>
    <row r="51" spans="1:93" s="11" customFormat="1" ht="23.25" customHeight="1" thickTop="1">
      <c r="A51" s="69">
        <v>1</v>
      </c>
      <c r="B51" s="1039" t="s">
        <v>159</v>
      </c>
      <c r="C51" s="1040"/>
      <c r="D51" s="1040"/>
      <c r="E51" s="1040"/>
      <c r="F51" s="1040"/>
      <c r="G51" s="1041"/>
      <c r="H51" s="1554">
        <v>1</v>
      </c>
      <c r="I51" s="1555"/>
      <c r="J51" s="1556"/>
      <c r="K51" s="1557"/>
      <c r="L51" s="1557"/>
      <c r="M51" s="1557"/>
      <c r="N51" s="1557"/>
      <c r="O51" s="1557"/>
      <c r="P51" s="1557"/>
      <c r="Q51" s="1557"/>
      <c r="R51" s="1557"/>
      <c r="S51" s="1558"/>
      <c r="T51" s="182">
        <v>1</v>
      </c>
      <c r="U51" s="140">
        <v>3</v>
      </c>
      <c r="V51" s="141">
        <v>8</v>
      </c>
      <c r="W51" s="57"/>
      <c r="X51" s="57"/>
      <c r="Y51" s="57"/>
      <c r="AJ51" s="966" t="s">
        <v>160</v>
      </c>
      <c r="AK51" s="966"/>
      <c r="AL51" s="966"/>
      <c r="AM51" s="966"/>
      <c r="AN51" s="966"/>
      <c r="AO51" s="966"/>
      <c r="AP51" s="142"/>
      <c r="AQ51" s="138"/>
      <c r="AR51" s="133"/>
      <c r="AT51" s="62"/>
      <c r="AU51" s="62"/>
      <c r="AY51" s="1177"/>
      <c r="AZ51" s="1178"/>
      <c r="BA51" s="1178"/>
      <c r="BB51" s="1104" t="s">
        <v>161</v>
      </c>
      <c r="BC51" s="1105"/>
      <c r="BD51" s="1105"/>
      <c r="BE51" s="1105"/>
      <c r="BF51" s="1105"/>
      <c r="BG51" s="1105"/>
      <c r="BH51" s="1105"/>
      <c r="BI51" s="1105"/>
      <c r="BJ51" s="1105"/>
      <c r="BK51" s="1105"/>
      <c r="BL51" s="1105"/>
      <c r="BM51" s="1105"/>
      <c r="BN51" s="1105"/>
      <c r="BO51" s="1106"/>
      <c r="BP51" s="1539">
        <v>1</v>
      </c>
      <c r="BQ51" s="1540"/>
      <c r="BR51" s="1539"/>
      <c r="BS51" s="1540"/>
      <c r="BT51" s="1553">
        <v>1</v>
      </c>
      <c r="BU51" s="1540"/>
      <c r="BV51" s="1553"/>
      <c r="BW51" s="1540"/>
      <c r="BX51" s="1553">
        <v>1</v>
      </c>
      <c r="BY51" s="1540"/>
      <c r="BZ51" s="1553"/>
      <c r="CA51" s="1540"/>
      <c r="CB51" s="1553"/>
      <c r="CC51" s="1540"/>
      <c r="CD51" s="1553"/>
      <c r="CE51" s="1540"/>
      <c r="CF51" s="1553">
        <v>1</v>
      </c>
      <c r="CG51" s="1540"/>
      <c r="CH51" s="1553">
        <v>1</v>
      </c>
      <c r="CI51" s="1540"/>
      <c r="CJ51" s="10"/>
      <c r="CK51" s="10"/>
      <c r="CL51" s="10"/>
      <c r="CM51" s="10"/>
      <c r="CN51" s="10"/>
      <c r="CO51" s="10"/>
    </row>
    <row r="52" spans="1:93" s="11" customFormat="1" ht="23.25" customHeight="1">
      <c r="A52" s="69">
        <v>2</v>
      </c>
      <c r="B52" s="1039" t="s">
        <v>162</v>
      </c>
      <c r="C52" s="1040"/>
      <c r="D52" s="1040"/>
      <c r="E52" s="1040"/>
      <c r="F52" s="1040"/>
      <c r="G52" s="1041"/>
      <c r="H52" s="1551">
        <v>1</v>
      </c>
      <c r="I52" s="1552"/>
      <c r="J52" s="1559"/>
      <c r="K52" s="1560"/>
      <c r="L52" s="1560"/>
      <c r="M52" s="1560"/>
      <c r="N52" s="1560"/>
      <c r="O52" s="1560"/>
      <c r="P52" s="1560"/>
      <c r="Q52" s="1560"/>
      <c r="R52" s="1560"/>
      <c r="S52" s="1561"/>
      <c r="T52" s="143">
        <v>1</v>
      </c>
      <c r="U52" s="144">
        <v>3</v>
      </c>
      <c r="V52" s="145">
        <v>8</v>
      </c>
      <c r="W52" s="57"/>
      <c r="X52" s="57"/>
      <c r="Y52" s="1086">
        <v>18</v>
      </c>
      <c r="Z52" s="1087"/>
      <c r="AA52" s="1088" t="s">
        <v>163</v>
      </c>
      <c r="AB52" s="1088"/>
      <c r="AC52" s="1088"/>
      <c r="AD52" s="1088"/>
      <c r="AE52" s="1088"/>
      <c r="AF52" s="1088"/>
      <c r="AG52" s="1089"/>
      <c r="AJ52" s="966" t="s">
        <v>164</v>
      </c>
      <c r="AK52" s="966"/>
      <c r="AL52" s="966"/>
      <c r="AM52" s="966"/>
      <c r="AN52" s="966"/>
      <c r="AO52" s="966"/>
      <c r="AP52" s="142"/>
      <c r="AQ52" s="138"/>
      <c r="AR52" s="133"/>
      <c r="AT52" s="62"/>
      <c r="AU52" s="62"/>
    </row>
    <row r="53" spans="1:93" s="11" customFormat="1" ht="23.25" customHeight="1" thickBot="1">
      <c r="A53" s="69">
        <v>3</v>
      </c>
      <c r="B53" s="1039" t="s">
        <v>165</v>
      </c>
      <c r="C53" s="1040"/>
      <c r="D53" s="1040"/>
      <c r="E53" s="1040"/>
      <c r="F53" s="1040"/>
      <c r="G53" s="1041"/>
      <c r="H53" s="1551">
        <v>1</v>
      </c>
      <c r="I53" s="1552"/>
      <c r="J53" s="1562"/>
      <c r="K53" s="1563"/>
      <c r="L53" s="1563"/>
      <c r="M53" s="1563"/>
      <c r="N53" s="1563"/>
      <c r="O53" s="1563"/>
      <c r="P53" s="1563"/>
      <c r="Q53" s="1563"/>
      <c r="R53" s="1563"/>
      <c r="S53" s="1564"/>
      <c r="T53" s="146">
        <v>1</v>
      </c>
      <c r="U53" s="144">
        <v>3</v>
      </c>
      <c r="V53" s="145">
        <v>8</v>
      </c>
      <c r="W53" s="57"/>
      <c r="X53" s="57"/>
      <c r="Y53" s="994" t="s">
        <v>166</v>
      </c>
      <c r="Z53" s="994"/>
      <c r="AA53" s="994"/>
      <c r="AB53" s="994"/>
      <c r="AC53" s="931" t="s">
        <v>167</v>
      </c>
      <c r="AD53" s="931"/>
      <c r="AE53" s="350"/>
      <c r="AF53" s="138"/>
      <c r="AG53" s="133">
        <v>1</v>
      </c>
      <c r="AJ53" s="966" t="s">
        <v>168</v>
      </c>
      <c r="AK53" s="966"/>
      <c r="AL53" s="966"/>
      <c r="AM53" s="966"/>
      <c r="AN53" s="966"/>
      <c r="AO53" s="966"/>
      <c r="AP53" s="147"/>
      <c r="AQ53" s="138"/>
      <c r="AR53" s="133"/>
      <c r="AT53" s="62"/>
      <c r="AU53" s="966" t="s">
        <v>169</v>
      </c>
      <c r="AV53" s="966"/>
      <c r="AW53" s="966"/>
      <c r="AX53" s="966"/>
      <c r="AY53" s="966"/>
      <c r="AZ53" s="966"/>
      <c r="BA53" s="350"/>
      <c r="BB53" s="138"/>
      <c r="BC53" s="133"/>
      <c r="BD53" s="70"/>
      <c r="BE53" s="70"/>
      <c r="BF53" s="955" t="s">
        <v>170</v>
      </c>
      <c r="BG53" s="955"/>
      <c r="BH53" s="955"/>
      <c r="BI53" s="955"/>
      <c r="BJ53" s="955"/>
      <c r="BK53" s="955"/>
      <c r="BL53" s="955"/>
      <c r="BM53" s="955"/>
      <c r="BN53" s="955"/>
      <c r="BO53" s="955"/>
      <c r="BP53" s="955"/>
      <c r="BQ53" s="955"/>
      <c r="BR53" s="955"/>
      <c r="BS53" s="955"/>
      <c r="BT53" s="71"/>
      <c r="BU53" s="71"/>
      <c r="BV53" s="957" t="s">
        <v>171</v>
      </c>
      <c r="BW53" s="957"/>
      <c r="BX53" s="957"/>
      <c r="BY53" s="957"/>
      <c r="BZ53" s="957"/>
      <c r="CA53" s="957"/>
      <c r="CB53" s="957"/>
      <c r="CC53" s="957"/>
      <c r="CD53" s="957"/>
      <c r="CE53" s="957"/>
      <c r="CF53" s="957" t="s">
        <v>172</v>
      </c>
      <c r="CG53" s="957"/>
      <c r="CH53" s="957"/>
      <c r="CI53" s="957"/>
      <c r="CJ53" s="957"/>
      <c r="CK53" s="957"/>
      <c r="CL53" s="957"/>
      <c r="CM53" s="957"/>
      <c r="CN53" s="957"/>
      <c r="CO53" s="957"/>
    </row>
    <row r="54" spans="1:93" s="11" customFormat="1" ht="23.25" customHeight="1" thickBot="1">
      <c r="A54" s="69">
        <v>4</v>
      </c>
      <c r="B54" s="1065" t="s">
        <v>173</v>
      </c>
      <c r="C54" s="1066"/>
      <c r="D54" s="1066"/>
      <c r="E54" s="1066"/>
      <c r="F54" s="1066"/>
      <c r="G54" s="1067"/>
      <c r="H54" s="1551"/>
      <c r="I54" s="1552"/>
      <c r="J54" s="148"/>
      <c r="K54" s="149"/>
      <c r="L54" s="150"/>
      <c r="M54" s="151"/>
      <c r="N54" s="149"/>
      <c r="O54" s="150"/>
      <c r="P54" s="151"/>
      <c r="Q54" s="149"/>
      <c r="R54" s="150"/>
      <c r="S54" s="151"/>
      <c r="T54" s="152"/>
      <c r="U54" s="153"/>
      <c r="V54" s="145"/>
      <c r="W54" s="57"/>
      <c r="X54" s="57"/>
      <c r="Y54" s="994"/>
      <c r="Z54" s="994"/>
      <c r="AA54" s="994"/>
      <c r="AB54" s="994"/>
      <c r="AC54" s="931" t="s">
        <v>174</v>
      </c>
      <c r="AD54" s="931"/>
      <c r="AE54" s="350"/>
      <c r="AF54" s="138"/>
      <c r="AG54" s="133">
        <v>2</v>
      </c>
      <c r="AJ54" s="966" t="s">
        <v>175</v>
      </c>
      <c r="AK54" s="966"/>
      <c r="AL54" s="966"/>
      <c r="AM54" s="966"/>
      <c r="AN54" s="966"/>
      <c r="AO54" s="966"/>
      <c r="AP54" s="142"/>
      <c r="AQ54" s="138"/>
      <c r="AR54" s="133"/>
      <c r="AT54" s="62"/>
      <c r="AU54" s="966" t="s">
        <v>176</v>
      </c>
      <c r="AV54" s="966"/>
      <c r="AW54" s="966"/>
      <c r="AX54" s="966"/>
      <c r="AY54" s="966"/>
      <c r="AZ54" s="966"/>
      <c r="BA54" s="350"/>
      <c r="BB54" s="138"/>
      <c r="BC54" s="133">
        <v>2</v>
      </c>
      <c r="BD54" s="70"/>
      <c r="BE54" s="70"/>
      <c r="BF54" s="1038" t="s">
        <v>177</v>
      </c>
      <c r="BG54" s="1038"/>
      <c r="BH54" s="1038"/>
      <c r="BI54" s="1038"/>
      <c r="BJ54" s="1038"/>
      <c r="BK54" s="1038"/>
      <c r="BL54" s="139">
        <v>1</v>
      </c>
      <c r="BM54" s="955" t="s">
        <v>178</v>
      </c>
      <c r="BN54" s="955"/>
      <c r="BO54" s="955"/>
      <c r="BP54" s="955"/>
      <c r="BQ54" s="955"/>
      <c r="BR54" s="955"/>
      <c r="BS54" s="72"/>
      <c r="BT54" s="71"/>
      <c r="BU54" s="71"/>
      <c r="BV54" s="957" t="s">
        <v>179</v>
      </c>
      <c r="BW54" s="957"/>
      <c r="BX54" s="957"/>
      <c r="BY54" s="957"/>
      <c r="BZ54" s="957"/>
      <c r="CA54" s="957"/>
      <c r="CB54" s="957"/>
      <c r="CC54" s="957"/>
      <c r="CD54" s="957"/>
      <c r="CE54" s="154">
        <v>1</v>
      </c>
      <c r="CF54" s="957" t="s">
        <v>180</v>
      </c>
      <c r="CG54" s="957"/>
      <c r="CH54" s="957"/>
      <c r="CI54" s="957"/>
      <c r="CJ54" s="957"/>
      <c r="CK54" s="957"/>
      <c r="CL54" s="957"/>
      <c r="CM54" s="957"/>
      <c r="CN54" s="957"/>
      <c r="CO54" s="154"/>
    </row>
    <row r="55" spans="1:93" s="11" customFormat="1" ht="23.25" customHeight="1">
      <c r="A55" s="69">
        <v>5</v>
      </c>
      <c r="B55" s="1053" t="s">
        <v>181</v>
      </c>
      <c r="C55" s="1054"/>
      <c r="D55" s="1054"/>
      <c r="E55" s="1054"/>
      <c r="F55" s="1054"/>
      <c r="G55" s="1055"/>
      <c r="H55" s="1551">
        <v>1</v>
      </c>
      <c r="I55" s="1552"/>
      <c r="J55" s="1565"/>
      <c r="K55" s="1566"/>
      <c r="L55" s="1566"/>
      <c r="M55" s="1566"/>
      <c r="N55" s="1566"/>
      <c r="O55" s="1566"/>
      <c r="P55" s="1566"/>
      <c r="Q55" s="1566"/>
      <c r="R55" s="1566"/>
      <c r="S55" s="1567"/>
      <c r="T55" s="155">
        <v>1</v>
      </c>
      <c r="U55" s="144">
        <v>3</v>
      </c>
      <c r="V55" s="145">
        <v>8</v>
      </c>
      <c r="W55" s="57"/>
      <c r="X55" s="57"/>
      <c r="Y55" s="994" t="s">
        <v>182</v>
      </c>
      <c r="Z55" s="994"/>
      <c r="AA55" s="994"/>
      <c r="AB55" s="994"/>
      <c r="AC55" s="931" t="s">
        <v>167</v>
      </c>
      <c r="AD55" s="931"/>
      <c r="AE55" s="350"/>
      <c r="AF55" s="138">
        <v>1</v>
      </c>
      <c r="AG55" s="133">
        <v>4</v>
      </c>
      <c r="AJ55" s="966" t="s">
        <v>183</v>
      </c>
      <c r="AK55" s="966"/>
      <c r="AL55" s="966"/>
      <c r="AM55" s="966"/>
      <c r="AN55" s="966"/>
      <c r="AO55" s="966"/>
      <c r="AP55" s="142"/>
      <c r="AQ55" s="138"/>
      <c r="AR55" s="133">
        <v>2</v>
      </c>
      <c r="AT55" s="62"/>
      <c r="AU55" s="966" t="s">
        <v>184</v>
      </c>
      <c r="AV55" s="966"/>
      <c r="AW55" s="966"/>
      <c r="AX55" s="966"/>
      <c r="AY55" s="966"/>
      <c r="AZ55" s="966"/>
      <c r="BA55" s="350"/>
      <c r="BB55" s="138"/>
      <c r="BC55" s="133"/>
      <c r="BD55" s="70"/>
      <c r="BE55" s="70"/>
      <c r="BF55" s="956" t="s">
        <v>185</v>
      </c>
      <c r="BG55" s="956"/>
      <c r="BH55" s="956"/>
      <c r="BI55" s="956"/>
      <c r="BJ55" s="956"/>
      <c r="BK55" s="956"/>
      <c r="BL55" s="139"/>
      <c r="BM55" s="958" t="s">
        <v>186</v>
      </c>
      <c r="BN55" s="958"/>
      <c r="BO55" s="958"/>
      <c r="BP55" s="958"/>
      <c r="BQ55" s="958"/>
      <c r="BR55" s="958"/>
      <c r="BS55" s="139">
        <v>1</v>
      </c>
      <c r="BT55" s="71"/>
      <c r="BU55" s="71"/>
      <c r="BV55" s="957" t="s">
        <v>187</v>
      </c>
      <c r="BW55" s="957"/>
      <c r="BX55" s="957"/>
      <c r="BY55" s="957"/>
      <c r="BZ55" s="957"/>
      <c r="CA55" s="957"/>
      <c r="CB55" s="957"/>
      <c r="CC55" s="957"/>
      <c r="CD55" s="957"/>
      <c r="CE55" s="154"/>
      <c r="CF55" s="957" t="s">
        <v>188</v>
      </c>
      <c r="CG55" s="957"/>
      <c r="CH55" s="957"/>
      <c r="CI55" s="957"/>
      <c r="CJ55" s="957"/>
      <c r="CK55" s="957"/>
      <c r="CL55" s="957"/>
      <c r="CM55" s="957"/>
      <c r="CN55" s="957"/>
      <c r="CO55" s="154"/>
    </row>
    <row r="56" spans="1:93" s="11" customFormat="1" ht="23.25" customHeight="1">
      <c r="A56" s="69">
        <v>6</v>
      </c>
      <c r="B56" s="988" t="s">
        <v>189</v>
      </c>
      <c r="C56" s="989"/>
      <c r="D56" s="989"/>
      <c r="E56" s="989"/>
      <c r="F56" s="989"/>
      <c r="G56" s="990"/>
      <c r="H56" s="1551">
        <v>1</v>
      </c>
      <c r="I56" s="1552"/>
      <c r="J56" s="1568"/>
      <c r="K56" s="1569"/>
      <c r="L56" s="1569"/>
      <c r="M56" s="1569"/>
      <c r="N56" s="1569"/>
      <c r="O56" s="1569"/>
      <c r="P56" s="1569"/>
      <c r="Q56" s="1569"/>
      <c r="R56" s="1569"/>
      <c r="S56" s="1570"/>
      <c r="T56" s="143">
        <v>1</v>
      </c>
      <c r="U56" s="144">
        <v>3</v>
      </c>
      <c r="V56" s="145">
        <v>8</v>
      </c>
      <c r="W56" s="57"/>
      <c r="X56" s="57"/>
      <c r="Y56" s="994"/>
      <c r="Z56" s="994"/>
      <c r="AA56" s="994"/>
      <c r="AB56" s="994"/>
      <c r="AC56" s="931" t="s">
        <v>174</v>
      </c>
      <c r="AD56" s="931"/>
      <c r="AE56" s="350"/>
      <c r="AF56" s="138"/>
      <c r="AG56" s="133">
        <v>3</v>
      </c>
      <c r="AJ56" s="966" t="s">
        <v>190</v>
      </c>
      <c r="AK56" s="966"/>
      <c r="AL56" s="966"/>
      <c r="AM56" s="966"/>
      <c r="AN56" s="966"/>
      <c r="AO56" s="966"/>
      <c r="AP56" s="142"/>
      <c r="AQ56" s="138"/>
      <c r="AR56" s="133">
        <v>2</v>
      </c>
      <c r="AT56" s="62"/>
      <c r="AU56" s="966" t="s">
        <v>191</v>
      </c>
      <c r="AV56" s="966"/>
      <c r="AW56" s="966"/>
      <c r="AX56" s="966"/>
      <c r="AY56" s="966"/>
      <c r="AZ56" s="966"/>
      <c r="BA56" s="350"/>
      <c r="BB56" s="138"/>
      <c r="BC56" s="133"/>
      <c r="BD56" s="70"/>
      <c r="BE56" s="70"/>
      <c r="BF56" s="956" t="s">
        <v>192</v>
      </c>
      <c r="BG56" s="956"/>
      <c r="BH56" s="956"/>
      <c r="BI56" s="956"/>
      <c r="BJ56" s="956"/>
      <c r="BK56" s="956"/>
      <c r="BL56" s="139"/>
      <c r="BM56" s="956" t="s">
        <v>193</v>
      </c>
      <c r="BN56" s="956"/>
      <c r="BO56" s="956"/>
      <c r="BP56" s="956"/>
      <c r="BQ56" s="956"/>
      <c r="BR56" s="956"/>
      <c r="BS56" s="139"/>
      <c r="BT56" s="71"/>
      <c r="BU56" s="71"/>
      <c r="BV56" s="957" t="s">
        <v>194</v>
      </c>
      <c r="BW56" s="957"/>
      <c r="BX56" s="957"/>
      <c r="BY56" s="957"/>
      <c r="BZ56" s="957"/>
      <c r="CA56" s="957"/>
      <c r="CB56" s="957"/>
      <c r="CC56" s="957"/>
      <c r="CD56" s="957"/>
      <c r="CE56" s="154">
        <v>1</v>
      </c>
      <c r="CF56" s="957" t="s">
        <v>195</v>
      </c>
      <c r="CG56" s="957"/>
      <c r="CH56" s="957"/>
      <c r="CI56" s="957"/>
      <c r="CJ56" s="957"/>
      <c r="CK56" s="957"/>
      <c r="CL56" s="957"/>
      <c r="CM56" s="957"/>
      <c r="CN56" s="957"/>
      <c r="CO56" s="154"/>
    </row>
    <row r="57" spans="1:93" s="11" customFormat="1" ht="23.25" customHeight="1">
      <c r="A57" s="69">
        <v>7</v>
      </c>
      <c r="B57" s="988" t="s">
        <v>196</v>
      </c>
      <c r="C57" s="989"/>
      <c r="D57" s="989"/>
      <c r="E57" s="989"/>
      <c r="F57" s="989"/>
      <c r="G57" s="990"/>
      <c r="H57" s="1551">
        <v>1</v>
      </c>
      <c r="I57" s="1552"/>
      <c r="J57" s="1568"/>
      <c r="K57" s="1569"/>
      <c r="L57" s="1569"/>
      <c r="M57" s="1569"/>
      <c r="N57" s="1569"/>
      <c r="O57" s="1569"/>
      <c r="P57" s="1569"/>
      <c r="Q57" s="1569"/>
      <c r="R57" s="1569"/>
      <c r="S57" s="1570"/>
      <c r="T57" s="143">
        <v>1</v>
      </c>
      <c r="U57" s="144">
        <v>3</v>
      </c>
      <c r="V57" s="145">
        <v>8</v>
      </c>
      <c r="W57" s="57"/>
      <c r="X57" s="57"/>
      <c r="Y57" s="994" t="s">
        <v>197</v>
      </c>
      <c r="Z57" s="994"/>
      <c r="AA57" s="994"/>
      <c r="AB57" s="994"/>
      <c r="AC57" s="931" t="s">
        <v>167</v>
      </c>
      <c r="AD57" s="931"/>
      <c r="AE57" s="350"/>
      <c r="AF57" s="138"/>
      <c r="AG57" s="133">
        <v>2</v>
      </c>
      <c r="AJ57" s="966" t="s">
        <v>198</v>
      </c>
      <c r="AK57" s="966"/>
      <c r="AL57" s="966"/>
      <c r="AM57" s="966"/>
      <c r="AN57" s="966"/>
      <c r="AO57" s="966"/>
      <c r="AP57" s="142"/>
      <c r="AQ57" s="138"/>
      <c r="AR57" s="133"/>
      <c r="AT57" s="62"/>
      <c r="AU57" s="966" t="s">
        <v>199</v>
      </c>
      <c r="AV57" s="966"/>
      <c r="AW57" s="966"/>
      <c r="AX57" s="966"/>
      <c r="AY57" s="966"/>
      <c r="AZ57" s="966"/>
      <c r="BA57" s="350"/>
      <c r="BB57" s="138"/>
      <c r="BC57" s="133">
        <v>1</v>
      </c>
      <c r="BD57" s="70"/>
      <c r="BE57" s="70"/>
      <c r="BF57" s="956" t="s">
        <v>200</v>
      </c>
      <c r="BG57" s="956"/>
      <c r="BH57" s="956"/>
      <c r="BI57" s="956"/>
      <c r="BJ57" s="956"/>
      <c r="BK57" s="956"/>
      <c r="BL57" s="139">
        <v>1</v>
      </c>
      <c r="BM57" s="956" t="s">
        <v>201</v>
      </c>
      <c r="BN57" s="956"/>
      <c r="BO57" s="956"/>
      <c r="BP57" s="956"/>
      <c r="BQ57" s="956"/>
      <c r="BR57" s="956"/>
      <c r="BS57" s="72"/>
      <c r="BT57" s="71"/>
      <c r="BU57" s="71"/>
      <c r="BV57" s="957" t="s">
        <v>202</v>
      </c>
      <c r="BW57" s="957"/>
      <c r="BX57" s="957"/>
      <c r="BY57" s="957"/>
      <c r="BZ57" s="957"/>
      <c r="CA57" s="957"/>
      <c r="CB57" s="957"/>
      <c r="CC57" s="957"/>
      <c r="CD57" s="957"/>
      <c r="CE57" s="154"/>
      <c r="CF57" s="957" t="s">
        <v>203</v>
      </c>
      <c r="CG57" s="957"/>
      <c r="CH57" s="957"/>
      <c r="CI57" s="957"/>
      <c r="CJ57" s="957"/>
      <c r="CK57" s="957"/>
      <c r="CL57" s="957"/>
      <c r="CM57" s="957"/>
      <c r="CN57" s="957"/>
      <c r="CO57" s="154"/>
    </row>
    <row r="58" spans="1:93" s="11" customFormat="1" ht="23.25" customHeight="1">
      <c r="A58" s="69">
        <v>8</v>
      </c>
      <c r="B58" s="988" t="s">
        <v>204</v>
      </c>
      <c r="C58" s="989"/>
      <c r="D58" s="989"/>
      <c r="E58" s="989"/>
      <c r="F58" s="989"/>
      <c r="G58" s="990"/>
      <c r="H58" s="1551">
        <v>1</v>
      </c>
      <c r="I58" s="1552"/>
      <c r="J58" s="1568"/>
      <c r="K58" s="1569"/>
      <c r="L58" s="1569"/>
      <c r="M58" s="1569"/>
      <c r="N58" s="1569"/>
      <c r="O58" s="1569"/>
      <c r="P58" s="1569"/>
      <c r="Q58" s="1569"/>
      <c r="R58" s="1569"/>
      <c r="S58" s="1570"/>
      <c r="T58" s="143">
        <v>1</v>
      </c>
      <c r="U58" s="144">
        <v>3</v>
      </c>
      <c r="V58" s="145">
        <v>8</v>
      </c>
      <c r="W58" s="57"/>
      <c r="X58" s="57"/>
      <c r="Y58" s="994"/>
      <c r="Z58" s="994"/>
      <c r="AA58" s="994"/>
      <c r="AB58" s="994"/>
      <c r="AC58" s="931" t="s">
        <v>174</v>
      </c>
      <c r="AD58" s="931"/>
      <c r="AE58" s="350"/>
      <c r="AF58" s="138"/>
      <c r="AG58" s="133"/>
      <c r="AJ58" s="966" t="s">
        <v>205</v>
      </c>
      <c r="AK58" s="966"/>
      <c r="AL58" s="966"/>
      <c r="AM58" s="966"/>
      <c r="AN58" s="966"/>
      <c r="AO58" s="966"/>
      <c r="AP58" s="142"/>
      <c r="AQ58" s="138"/>
      <c r="AR58" s="133"/>
      <c r="AT58" s="62"/>
      <c r="AU58" s="966" t="s">
        <v>206</v>
      </c>
      <c r="AV58" s="966"/>
      <c r="AW58" s="966"/>
      <c r="AX58" s="966"/>
      <c r="AY58" s="966"/>
      <c r="AZ58" s="966"/>
      <c r="BA58" s="142"/>
      <c r="BB58" s="138"/>
      <c r="BC58" s="133"/>
      <c r="BD58" s="70"/>
      <c r="BE58" s="70"/>
      <c r="BF58" s="956" t="s">
        <v>207</v>
      </c>
      <c r="BG58" s="956"/>
      <c r="BH58" s="956"/>
      <c r="BI58" s="956"/>
      <c r="BJ58" s="956"/>
      <c r="BK58" s="956"/>
      <c r="BL58" s="139"/>
      <c r="BM58" s="958" t="s">
        <v>208</v>
      </c>
      <c r="BN58" s="958"/>
      <c r="BO58" s="958"/>
      <c r="BP58" s="958"/>
      <c r="BQ58" s="958"/>
      <c r="BR58" s="958"/>
      <c r="BS58" s="72"/>
      <c r="BT58" s="71"/>
      <c r="BU58" s="71"/>
      <c r="BV58" s="1068" t="s">
        <v>209</v>
      </c>
      <c r="BW58" s="1068"/>
      <c r="BX58" s="1068"/>
      <c r="BY58" s="1068"/>
      <c r="BZ58" s="1068"/>
      <c r="CA58" s="1068"/>
      <c r="CB58" s="1068"/>
      <c r="CC58" s="1068"/>
      <c r="CD58" s="1068"/>
      <c r="CE58" s="154"/>
      <c r="CF58" s="957" t="s">
        <v>210</v>
      </c>
      <c r="CG58" s="957"/>
      <c r="CH58" s="957"/>
      <c r="CI58" s="957"/>
      <c r="CJ58" s="957"/>
      <c r="CK58" s="957"/>
      <c r="CL58" s="957"/>
      <c r="CM58" s="957"/>
      <c r="CN58" s="957"/>
      <c r="CO58" s="154"/>
    </row>
    <row r="59" spans="1:93" s="11" customFormat="1" ht="23.25" customHeight="1">
      <c r="A59" s="69">
        <v>9</v>
      </c>
      <c r="B59" s="988" t="s">
        <v>211</v>
      </c>
      <c r="C59" s="989"/>
      <c r="D59" s="989"/>
      <c r="E59" s="989"/>
      <c r="F59" s="989"/>
      <c r="G59" s="990"/>
      <c r="H59" s="1551">
        <v>1</v>
      </c>
      <c r="I59" s="1552"/>
      <c r="J59" s="1568"/>
      <c r="K59" s="1569"/>
      <c r="L59" s="1569"/>
      <c r="M59" s="1569"/>
      <c r="N59" s="1569"/>
      <c r="O59" s="1569"/>
      <c r="P59" s="1569"/>
      <c r="Q59" s="1569"/>
      <c r="R59" s="1569"/>
      <c r="S59" s="1570"/>
      <c r="T59" s="143">
        <v>1</v>
      </c>
      <c r="U59" s="144">
        <v>3</v>
      </c>
      <c r="V59" s="145">
        <v>8</v>
      </c>
      <c r="W59" s="57"/>
      <c r="X59" s="57"/>
      <c r="Y59" s="994" t="s">
        <v>212</v>
      </c>
      <c r="Z59" s="994"/>
      <c r="AA59" s="994"/>
      <c r="AB59" s="994"/>
      <c r="AC59" s="931" t="s">
        <v>167</v>
      </c>
      <c r="AD59" s="931"/>
      <c r="AE59" s="350"/>
      <c r="AF59" s="138"/>
      <c r="AG59" s="133">
        <v>1</v>
      </c>
      <c r="AJ59" s="966" t="s">
        <v>213</v>
      </c>
      <c r="AK59" s="966"/>
      <c r="AL59" s="966"/>
      <c r="AM59" s="966"/>
      <c r="AN59" s="966"/>
      <c r="AO59" s="966"/>
      <c r="AP59" s="350"/>
      <c r="AQ59" s="138"/>
      <c r="AR59" s="133">
        <v>3</v>
      </c>
      <c r="AT59" s="62"/>
      <c r="AU59" s="966" t="s">
        <v>214</v>
      </c>
      <c r="AV59" s="966"/>
      <c r="AW59" s="966"/>
      <c r="AX59" s="966"/>
      <c r="AY59" s="966"/>
      <c r="AZ59" s="966"/>
      <c r="BA59" s="142"/>
      <c r="BB59" s="138"/>
      <c r="BC59" s="133">
        <v>1</v>
      </c>
      <c r="BD59" s="70"/>
      <c r="BE59" s="70"/>
      <c r="BF59" s="958" t="s">
        <v>215</v>
      </c>
      <c r="BG59" s="958"/>
      <c r="BH59" s="958"/>
      <c r="BI59" s="958"/>
      <c r="BJ59" s="958"/>
      <c r="BK59" s="958"/>
      <c r="BL59" s="139">
        <v>1</v>
      </c>
      <c r="BM59" s="956" t="s">
        <v>216</v>
      </c>
      <c r="BN59" s="956"/>
      <c r="BO59" s="956"/>
      <c r="BP59" s="956"/>
      <c r="BQ59" s="956"/>
      <c r="BR59" s="956"/>
      <c r="BS59" s="72"/>
      <c r="BT59" s="71"/>
      <c r="BU59" s="71"/>
      <c r="BV59" s="957" t="s">
        <v>217</v>
      </c>
      <c r="BW59" s="957"/>
      <c r="BX59" s="957"/>
      <c r="BY59" s="957"/>
      <c r="BZ59" s="957"/>
      <c r="CA59" s="957"/>
      <c r="CB59" s="957"/>
      <c r="CC59" s="957"/>
      <c r="CD59" s="957"/>
      <c r="CE59" s="154">
        <v>1</v>
      </c>
      <c r="CF59" s="957" t="s">
        <v>218</v>
      </c>
      <c r="CG59" s="957"/>
      <c r="CH59" s="957"/>
      <c r="CI59" s="957"/>
      <c r="CJ59" s="957"/>
      <c r="CK59" s="957"/>
      <c r="CL59" s="957"/>
      <c r="CM59" s="957"/>
      <c r="CN59" s="957"/>
      <c r="CO59" s="154">
        <v>1</v>
      </c>
    </row>
    <row r="60" spans="1:93" s="11" customFormat="1" ht="23.25" customHeight="1">
      <c r="A60" s="69">
        <v>10</v>
      </c>
      <c r="B60" s="988" t="s">
        <v>219</v>
      </c>
      <c r="C60" s="989"/>
      <c r="D60" s="989"/>
      <c r="E60" s="989"/>
      <c r="F60" s="989"/>
      <c r="G60" s="990"/>
      <c r="H60" s="1551">
        <v>1</v>
      </c>
      <c r="I60" s="1552"/>
      <c r="J60" s="1568"/>
      <c r="K60" s="1569"/>
      <c r="L60" s="1569"/>
      <c r="M60" s="1569"/>
      <c r="N60" s="1569"/>
      <c r="O60" s="1569"/>
      <c r="P60" s="1569"/>
      <c r="Q60" s="1569"/>
      <c r="R60" s="1569"/>
      <c r="S60" s="1570"/>
      <c r="T60" s="143">
        <v>1</v>
      </c>
      <c r="U60" s="144">
        <v>3</v>
      </c>
      <c r="V60" s="145">
        <v>8</v>
      </c>
      <c r="W60" s="57"/>
      <c r="X60" s="57"/>
      <c r="Y60" s="994"/>
      <c r="Z60" s="994"/>
      <c r="AA60" s="994"/>
      <c r="AB60" s="994"/>
      <c r="AC60" s="931" t="s">
        <v>174</v>
      </c>
      <c r="AD60" s="931"/>
      <c r="AE60" s="350"/>
      <c r="AF60" s="138"/>
      <c r="AG60" s="133"/>
      <c r="AJ60" s="966" t="s">
        <v>220</v>
      </c>
      <c r="AK60" s="966"/>
      <c r="AL60" s="966"/>
      <c r="AM60" s="966"/>
      <c r="AN60" s="966"/>
      <c r="AO60" s="966"/>
      <c r="AP60" s="350"/>
      <c r="AQ60" s="138"/>
      <c r="AR60" s="133">
        <v>2</v>
      </c>
      <c r="AT60" s="62"/>
      <c r="AU60" s="966" t="s">
        <v>221</v>
      </c>
      <c r="AV60" s="966"/>
      <c r="AW60" s="966"/>
      <c r="AX60" s="966"/>
      <c r="AY60" s="966"/>
      <c r="AZ60" s="966"/>
      <c r="BA60" s="142"/>
      <c r="BB60" s="138"/>
      <c r="BC60" s="133"/>
      <c r="BD60" s="70"/>
      <c r="BE60" s="70"/>
      <c r="BF60" s="956" t="s">
        <v>222</v>
      </c>
      <c r="BG60" s="956"/>
      <c r="BH60" s="956"/>
      <c r="BI60" s="956"/>
      <c r="BJ60" s="956"/>
      <c r="BK60" s="956"/>
      <c r="BL60" s="139"/>
      <c r="BM60" s="1038" t="s">
        <v>223</v>
      </c>
      <c r="BN60" s="1038"/>
      <c r="BO60" s="1038"/>
      <c r="BP60" s="1038"/>
      <c r="BQ60" s="1038"/>
      <c r="BR60" s="1038"/>
      <c r="BS60" s="72"/>
      <c r="BT60" s="71"/>
      <c r="BU60" s="71"/>
      <c r="BV60" s="957" t="s">
        <v>224</v>
      </c>
      <c r="BW60" s="957"/>
      <c r="BX60" s="957"/>
      <c r="BY60" s="957"/>
      <c r="BZ60" s="957"/>
      <c r="CA60" s="957"/>
      <c r="CB60" s="957"/>
      <c r="CC60" s="957"/>
      <c r="CD60" s="957"/>
      <c r="CE60" s="154">
        <v>1</v>
      </c>
      <c r="CF60" s="957" t="s">
        <v>225</v>
      </c>
      <c r="CG60" s="957"/>
      <c r="CH60" s="957"/>
      <c r="CI60" s="957"/>
      <c r="CJ60" s="957"/>
      <c r="CK60" s="957"/>
      <c r="CL60" s="957"/>
      <c r="CM60" s="957"/>
      <c r="CN60" s="957"/>
      <c r="CO60" s="154">
        <v>1</v>
      </c>
    </row>
    <row r="61" spans="1:93" s="11" customFormat="1" ht="23.25" customHeight="1">
      <c r="A61" s="69">
        <v>11</v>
      </c>
      <c r="B61" s="988" t="s">
        <v>226</v>
      </c>
      <c r="C61" s="989"/>
      <c r="D61" s="989"/>
      <c r="E61" s="989"/>
      <c r="F61" s="989"/>
      <c r="G61" s="990"/>
      <c r="H61" s="1551"/>
      <c r="I61" s="1552"/>
      <c r="J61" s="1568"/>
      <c r="K61" s="1569"/>
      <c r="L61" s="1569"/>
      <c r="M61" s="1569"/>
      <c r="N61" s="1569"/>
      <c r="O61" s="1569"/>
      <c r="P61" s="1569"/>
      <c r="Q61" s="1569"/>
      <c r="R61" s="1569"/>
      <c r="S61" s="1570"/>
      <c r="T61" s="143"/>
      <c r="U61" s="144"/>
      <c r="V61" s="145"/>
      <c r="W61" s="57"/>
      <c r="X61" s="57"/>
      <c r="Y61" s="994" t="s">
        <v>227</v>
      </c>
      <c r="Z61" s="994"/>
      <c r="AA61" s="994"/>
      <c r="AB61" s="994"/>
      <c r="AC61" s="931" t="s">
        <v>167</v>
      </c>
      <c r="AD61" s="931"/>
      <c r="AE61" s="350"/>
      <c r="AF61" s="138"/>
      <c r="AG61" s="133"/>
      <c r="AJ61" s="966" t="s">
        <v>228</v>
      </c>
      <c r="AK61" s="966"/>
      <c r="AL61" s="966"/>
      <c r="AM61" s="966"/>
      <c r="AN61" s="966"/>
      <c r="AO61" s="966"/>
      <c r="AP61" s="350"/>
      <c r="AQ61" s="138"/>
      <c r="AR61" s="133"/>
      <c r="AT61" s="62"/>
      <c r="AU61" s="966" t="s">
        <v>229</v>
      </c>
      <c r="AV61" s="966"/>
      <c r="AW61" s="966"/>
      <c r="AX61" s="966"/>
      <c r="AY61" s="966"/>
      <c r="AZ61" s="966"/>
      <c r="BA61" s="350"/>
      <c r="BB61" s="138"/>
      <c r="BC61" s="133"/>
      <c r="BD61" s="70"/>
      <c r="BE61" s="70"/>
      <c r="BF61" s="956" t="s">
        <v>230</v>
      </c>
      <c r="BG61" s="956"/>
      <c r="BH61" s="956"/>
      <c r="BI61" s="956"/>
      <c r="BJ61" s="956"/>
      <c r="BK61" s="956"/>
      <c r="BL61" s="139">
        <v>1</v>
      </c>
      <c r="BM61" s="956" t="s">
        <v>231</v>
      </c>
      <c r="BN61" s="956"/>
      <c r="BO61" s="956"/>
      <c r="BP61" s="956"/>
      <c r="BQ61" s="956"/>
      <c r="BR61" s="956"/>
      <c r="BS61" s="72"/>
      <c r="BT61" s="71"/>
      <c r="BU61" s="71"/>
      <c r="BV61" s="957" t="s">
        <v>232</v>
      </c>
      <c r="BW61" s="957"/>
      <c r="BX61" s="957"/>
      <c r="BY61" s="957"/>
      <c r="BZ61" s="957"/>
      <c r="CA61" s="957"/>
      <c r="CB61" s="957"/>
      <c r="CC61" s="957"/>
      <c r="CD61" s="957"/>
      <c r="CE61" s="154"/>
      <c r="CF61" s="957" t="s">
        <v>233</v>
      </c>
      <c r="CG61" s="957"/>
      <c r="CH61" s="957"/>
      <c r="CI61" s="957"/>
      <c r="CJ61" s="957"/>
      <c r="CK61" s="957"/>
      <c r="CL61" s="957"/>
      <c r="CM61" s="957"/>
      <c r="CN61" s="957"/>
      <c r="CO61" s="154"/>
    </row>
    <row r="62" spans="1:93" s="11" customFormat="1" ht="23.25" customHeight="1">
      <c r="A62" s="69">
        <v>12</v>
      </c>
      <c r="B62" s="1032" t="s">
        <v>234</v>
      </c>
      <c r="C62" s="1036"/>
      <c r="D62" s="1036"/>
      <c r="E62" s="1036"/>
      <c r="F62" s="1036"/>
      <c r="G62" s="1037"/>
      <c r="H62" s="1551">
        <v>1</v>
      </c>
      <c r="I62" s="1552"/>
      <c r="J62" s="1568"/>
      <c r="K62" s="1569"/>
      <c r="L62" s="1569"/>
      <c r="M62" s="1569"/>
      <c r="N62" s="1569"/>
      <c r="O62" s="1569"/>
      <c r="P62" s="1569"/>
      <c r="Q62" s="1569"/>
      <c r="R62" s="1569"/>
      <c r="S62" s="1570"/>
      <c r="T62" s="143">
        <v>1</v>
      </c>
      <c r="U62" s="144">
        <v>3</v>
      </c>
      <c r="V62" s="145">
        <v>8</v>
      </c>
      <c r="W62" s="57"/>
      <c r="X62" s="57"/>
      <c r="Y62" s="994"/>
      <c r="Z62" s="994"/>
      <c r="AA62" s="994"/>
      <c r="AB62" s="994"/>
      <c r="AC62" s="931" t="s">
        <v>174</v>
      </c>
      <c r="AD62" s="931"/>
      <c r="AE62" s="350"/>
      <c r="AF62" s="138"/>
      <c r="AG62" s="133">
        <v>2</v>
      </c>
      <c r="AJ62" s="966" t="s">
        <v>235</v>
      </c>
      <c r="AK62" s="966"/>
      <c r="AL62" s="966"/>
      <c r="AM62" s="966"/>
      <c r="AN62" s="966"/>
      <c r="AO62" s="966"/>
      <c r="AP62" s="350"/>
      <c r="AQ62" s="138"/>
      <c r="AR62" s="133"/>
      <c r="AT62" s="62"/>
      <c r="AU62" s="966" t="s">
        <v>236</v>
      </c>
      <c r="AV62" s="966"/>
      <c r="AW62" s="966"/>
      <c r="AX62" s="966"/>
      <c r="AY62" s="966"/>
      <c r="AZ62" s="966"/>
      <c r="BA62" s="156"/>
      <c r="BB62" s="138"/>
      <c r="BC62" s="133">
        <v>4</v>
      </c>
      <c r="BD62" s="70"/>
      <c r="BE62" s="70"/>
      <c r="BF62" s="956" t="s">
        <v>237</v>
      </c>
      <c r="BG62" s="956"/>
      <c r="BH62" s="956"/>
      <c r="BI62" s="956"/>
      <c r="BJ62" s="956"/>
      <c r="BK62" s="956"/>
      <c r="BL62" s="139"/>
      <c r="BM62" s="956" t="s">
        <v>238</v>
      </c>
      <c r="BN62" s="956"/>
      <c r="BO62" s="956"/>
      <c r="BP62" s="956"/>
      <c r="BQ62" s="956"/>
      <c r="BR62" s="956"/>
      <c r="BS62" s="72"/>
      <c r="BT62" s="71"/>
      <c r="BU62" s="71"/>
      <c r="BV62" s="73"/>
      <c r="BW62" s="73"/>
      <c r="BX62" s="73"/>
      <c r="BY62" s="73"/>
      <c r="BZ62" s="73"/>
      <c r="CA62" s="73"/>
      <c r="CB62" s="73"/>
      <c r="CC62" s="73"/>
      <c r="CD62" s="73"/>
      <c r="CE62" s="73"/>
      <c r="CF62" s="73"/>
      <c r="CG62" s="73"/>
      <c r="CH62" s="73"/>
      <c r="CI62" s="73"/>
      <c r="CJ62" s="73"/>
      <c r="CK62" s="73"/>
      <c r="CL62" s="73"/>
      <c r="CM62" s="73"/>
      <c r="CN62" s="73"/>
      <c r="CO62" s="73"/>
    </row>
    <row r="63" spans="1:93" s="11" customFormat="1" ht="23.25" customHeight="1">
      <c r="A63" s="69">
        <v>13</v>
      </c>
      <c r="B63" s="988" t="s">
        <v>239</v>
      </c>
      <c r="C63" s="989"/>
      <c r="D63" s="989"/>
      <c r="E63" s="989"/>
      <c r="F63" s="989"/>
      <c r="G63" s="990"/>
      <c r="H63" s="1551"/>
      <c r="I63" s="1552"/>
      <c r="J63" s="1568"/>
      <c r="K63" s="1569"/>
      <c r="L63" s="1569"/>
      <c r="M63" s="1569"/>
      <c r="N63" s="1569"/>
      <c r="O63" s="1569"/>
      <c r="P63" s="1569"/>
      <c r="Q63" s="1569"/>
      <c r="R63" s="1569"/>
      <c r="S63" s="1570"/>
      <c r="T63" s="143"/>
      <c r="U63" s="144"/>
      <c r="V63" s="145"/>
      <c r="W63" s="57"/>
      <c r="X63" s="57"/>
      <c r="Y63" s="994" t="s">
        <v>240</v>
      </c>
      <c r="Z63" s="994"/>
      <c r="AA63" s="994"/>
      <c r="AB63" s="994"/>
      <c r="AC63" s="931" t="s">
        <v>167</v>
      </c>
      <c r="AD63" s="931"/>
      <c r="AE63" s="350"/>
      <c r="AF63" s="138"/>
      <c r="AG63" s="133"/>
      <c r="AJ63" s="966" t="s">
        <v>241</v>
      </c>
      <c r="AK63" s="966"/>
      <c r="AL63" s="966"/>
      <c r="AM63" s="966"/>
      <c r="AN63" s="966"/>
      <c r="AO63" s="966"/>
      <c r="AP63" s="350"/>
      <c r="AQ63" s="138"/>
      <c r="AR63" s="133">
        <v>1</v>
      </c>
      <c r="AT63" s="62"/>
      <c r="AU63" s="966" t="s">
        <v>242</v>
      </c>
      <c r="AV63" s="966"/>
      <c r="AW63" s="966"/>
      <c r="AX63" s="966"/>
      <c r="AY63" s="966"/>
      <c r="AZ63" s="966"/>
      <c r="BA63" s="350"/>
      <c r="BB63" s="138"/>
      <c r="BC63" s="133"/>
      <c r="BD63" s="70"/>
      <c r="BE63" s="70"/>
      <c r="BF63" s="956" t="s">
        <v>243</v>
      </c>
      <c r="BG63" s="956"/>
      <c r="BH63" s="956"/>
      <c r="BI63" s="956"/>
      <c r="BJ63" s="956"/>
      <c r="BK63" s="956"/>
      <c r="BL63" s="72"/>
      <c r="BM63" s="956" t="s">
        <v>244</v>
      </c>
      <c r="BN63" s="956"/>
      <c r="BO63" s="956"/>
      <c r="BP63" s="956"/>
      <c r="BQ63" s="956"/>
      <c r="BR63" s="956"/>
      <c r="BS63" s="72"/>
      <c r="BT63" s="71"/>
      <c r="BU63" s="71"/>
      <c r="BV63" s="955" t="s">
        <v>2513</v>
      </c>
      <c r="BW63" s="955"/>
      <c r="BX63" s="955"/>
      <c r="BY63" s="955"/>
      <c r="BZ63" s="955"/>
      <c r="CA63" s="955"/>
      <c r="CB63" s="955"/>
      <c r="CC63" s="955"/>
      <c r="CD63" s="955"/>
      <c r="CE63" s="955"/>
      <c r="CF63" s="955"/>
      <c r="CG63" s="955"/>
      <c r="CH63" s="955"/>
      <c r="CI63" s="955"/>
      <c r="CJ63" s="955"/>
      <c r="CK63" s="955"/>
      <c r="CL63" s="955"/>
      <c r="CM63" s="955"/>
      <c r="CN63" s="955"/>
      <c r="CO63" s="955"/>
    </row>
    <row r="64" spans="1:93" s="11" customFormat="1" ht="23.25" customHeight="1" thickBot="1">
      <c r="A64" s="69">
        <v>14</v>
      </c>
      <c r="B64" s="1032" t="s">
        <v>246</v>
      </c>
      <c r="C64" s="1033"/>
      <c r="D64" s="1033"/>
      <c r="E64" s="1033"/>
      <c r="F64" s="1033"/>
      <c r="G64" s="1034"/>
      <c r="H64" s="1551">
        <v>1</v>
      </c>
      <c r="I64" s="1552"/>
      <c r="J64" s="1571"/>
      <c r="K64" s="1572"/>
      <c r="L64" s="1572"/>
      <c r="M64" s="1572"/>
      <c r="N64" s="1572"/>
      <c r="O64" s="1572"/>
      <c r="P64" s="1572"/>
      <c r="Q64" s="1572"/>
      <c r="R64" s="1572"/>
      <c r="S64" s="1573"/>
      <c r="T64" s="146">
        <v>1</v>
      </c>
      <c r="U64" s="144">
        <v>3</v>
      </c>
      <c r="V64" s="145">
        <v>8</v>
      </c>
      <c r="W64" s="57"/>
      <c r="X64" s="57"/>
      <c r="Y64" s="994"/>
      <c r="Z64" s="994"/>
      <c r="AA64" s="994"/>
      <c r="AB64" s="994"/>
      <c r="AC64" s="931" t="s">
        <v>174</v>
      </c>
      <c r="AD64" s="931"/>
      <c r="AE64" s="350"/>
      <c r="AF64" s="138"/>
      <c r="AG64" s="133">
        <v>1</v>
      </c>
      <c r="AJ64" s="966" t="s">
        <v>247</v>
      </c>
      <c r="AK64" s="966"/>
      <c r="AL64" s="966"/>
      <c r="AM64" s="966"/>
      <c r="AN64" s="966"/>
      <c r="AO64" s="966"/>
      <c r="AP64" s="350"/>
      <c r="AQ64" s="138"/>
      <c r="AR64" s="133"/>
      <c r="AT64" s="62"/>
      <c r="AU64" s="994" t="s">
        <v>248</v>
      </c>
      <c r="AV64" s="994"/>
      <c r="AW64" s="994"/>
      <c r="AX64" s="994"/>
      <c r="AY64" s="1035" t="s">
        <v>249</v>
      </c>
      <c r="AZ64" s="1035"/>
      <c r="BA64" s="350"/>
      <c r="BB64" s="138"/>
      <c r="BC64" s="133"/>
      <c r="BD64" s="74"/>
      <c r="BE64" s="74"/>
      <c r="BF64" s="75"/>
      <c r="BG64" s="75"/>
      <c r="BH64" s="75"/>
      <c r="BI64" s="76"/>
      <c r="BJ64" s="77"/>
      <c r="BK64" s="78"/>
      <c r="BL64" s="79"/>
      <c r="BM64" s="956" t="s">
        <v>250</v>
      </c>
      <c r="BN64" s="956"/>
      <c r="BO64" s="956"/>
      <c r="BP64" s="956"/>
      <c r="BQ64" s="956"/>
      <c r="BR64" s="956"/>
      <c r="BS64" s="72"/>
      <c r="BT64" s="71"/>
      <c r="BU64" s="71"/>
      <c r="BV64" s="1010" t="s">
        <v>251</v>
      </c>
      <c r="BW64" s="1010"/>
      <c r="BX64" s="1010"/>
      <c r="BY64" s="1010"/>
      <c r="BZ64" s="1010"/>
      <c r="CA64" s="1010"/>
      <c r="CB64" s="1010"/>
      <c r="CC64" s="1010"/>
      <c r="CD64" s="1010"/>
      <c r="CE64" s="80">
        <v>1</v>
      </c>
      <c r="CF64" s="951" t="s">
        <v>2512</v>
      </c>
      <c r="CG64" s="952"/>
      <c r="CH64" s="952"/>
      <c r="CI64" s="952"/>
      <c r="CJ64" s="952"/>
      <c r="CK64" s="952"/>
      <c r="CL64" s="952"/>
      <c r="CM64" s="952"/>
      <c r="CN64" s="953"/>
      <c r="CO64" s="81">
        <v>1</v>
      </c>
    </row>
    <row r="65" spans="1:97" s="11" customFormat="1" ht="23.25" customHeight="1">
      <c r="A65" s="69">
        <v>15</v>
      </c>
      <c r="B65" s="988" t="s">
        <v>253</v>
      </c>
      <c r="C65" s="989"/>
      <c r="D65" s="989"/>
      <c r="E65" s="989"/>
      <c r="F65" s="989"/>
      <c r="G65" s="990"/>
      <c r="H65" s="1551"/>
      <c r="I65" s="1552"/>
      <c r="J65" s="157"/>
      <c r="K65" s="158"/>
      <c r="L65" s="159"/>
      <c r="M65" s="160"/>
      <c r="N65" s="158"/>
      <c r="O65" s="159"/>
      <c r="P65" s="160"/>
      <c r="Q65" s="158"/>
      <c r="R65" s="159"/>
      <c r="S65" s="160"/>
      <c r="T65" s="161"/>
      <c r="U65" s="153"/>
      <c r="V65" s="145"/>
      <c r="W65" s="57"/>
      <c r="X65" s="57"/>
      <c r="Y65" s="994" t="s">
        <v>254</v>
      </c>
      <c r="Z65" s="994"/>
      <c r="AA65" s="994"/>
      <c r="AB65" s="994"/>
      <c r="AC65" s="931" t="s">
        <v>167</v>
      </c>
      <c r="AD65" s="931"/>
      <c r="AE65" s="350"/>
      <c r="AF65" s="138"/>
      <c r="AG65" s="133">
        <v>2</v>
      </c>
      <c r="AJ65" s="1025" t="s">
        <v>255</v>
      </c>
      <c r="AK65" s="1025"/>
      <c r="AL65" s="966" t="s">
        <v>256</v>
      </c>
      <c r="AM65" s="966"/>
      <c r="AN65" s="966"/>
      <c r="AO65" s="966"/>
      <c r="AP65" s="350"/>
      <c r="AQ65" s="138">
        <v>1</v>
      </c>
      <c r="AR65" s="133">
        <v>1</v>
      </c>
      <c r="AT65" s="62"/>
      <c r="AU65" s="994"/>
      <c r="AV65" s="994"/>
      <c r="AW65" s="994"/>
      <c r="AX65" s="994"/>
      <c r="AY65" s="954" t="s">
        <v>257</v>
      </c>
      <c r="AZ65" s="954"/>
      <c r="BA65" s="350"/>
      <c r="BB65" s="138"/>
      <c r="BC65" s="133">
        <v>1</v>
      </c>
      <c r="BD65" s="62"/>
      <c r="BE65" s="62"/>
      <c r="BF65" s="82"/>
      <c r="BG65" s="82"/>
      <c r="BH65" s="82"/>
      <c r="BI65" s="82"/>
      <c r="BJ65" s="82"/>
      <c r="BK65" s="82"/>
      <c r="BL65" s="82"/>
      <c r="BM65" s="83"/>
      <c r="BN65" s="71"/>
      <c r="BO65" s="71"/>
      <c r="BP65" s="71"/>
      <c r="BQ65" s="71"/>
      <c r="BR65" s="71"/>
      <c r="BS65" s="71"/>
      <c r="BT65" s="71"/>
      <c r="BU65" s="354"/>
      <c r="BV65" s="1026" t="s">
        <v>944</v>
      </c>
      <c r="BW65" s="1027"/>
      <c r="BX65" s="1019" t="s">
        <v>945</v>
      </c>
      <c r="BY65" s="1020"/>
      <c r="BZ65" s="1020"/>
      <c r="CA65" s="1020"/>
      <c r="CB65" s="1020"/>
      <c r="CC65" s="1020"/>
      <c r="CD65" s="1021"/>
      <c r="CE65" s="361">
        <v>1</v>
      </c>
      <c r="CF65" s="951" t="s">
        <v>275</v>
      </c>
      <c r="CG65" s="952"/>
      <c r="CH65" s="952"/>
      <c r="CI65" s="952"/>
      <c r="CJ65" s="952"/>
      <c r="CK65" s="952"/>
      <c r="CL65" s="952"/>
      <c r="CM65" s="952"/>
      <c r="CN65" s="953"/>
      <c r="CO65" s="81"/>
    </row>
    <row r="66" spans="1:97" s="11" customFormat="1" ht="23.25" customHeight="1">
      <c r="A66" s="69">
        <v>16</v>
      </c>
      <c r="B66" s="988" t="s">
        <v>259</v>
      </c>
      <c r="C66" s="989"/>
      <c r="D66" s="989"/>
      <c r="E66" s="989"/>
      <c r="F66" s="989"/>
      <c r="G66" s="990"/>
      <c r="H66" s="1551">
        <v>1</v>
      </c>
      <c r="I66" s="1552"/>
      <c r="J66" s="162"/>
      <c r="K66" s="163"/>
      <c r="L66" s="164"/>
      <c r="M66" s="109"/>
      <c r="N66" s="163"/>
      <c r="O66" s="164">
        <v>1</v>
      </c>
      <c r="P66" s="109">
        <v>2</v>
      </c>
      <c r="Q66" s="163">
        <v>3</v>
      </c>
      <c r="R66" s="164">
        <v>0</v>
      </c>
      <c r="S66" s="109">
        <v>0</v>
      </c>
      <c r="T66" s="165" t="s">
        <v>330</v>
      </c>
      <c r="U66" s="153" t="s">
        <v>332</v>
      </c>
      <c r="V66" s="145">
        <v>7</v>
      </c>
      <c r="W66" s="57"/>
      <c r="X66" s="57"/>
      <c r="Y66" s="994"/>
      <c r="Z66" s="994"/>
      <c r="AA66" s="994"/>
      <c r="AB66" s="994"/>
      <c r="AC66" s="993" t="s">
        <v>260</v>
      </c>
      <c r="AD66" s="993"/>
      <c r="AE66" s="350"/>
      <c r="AF66" s="138"/>
      <c r="AG66" s="133">
        <v>2</v>
      </c>
      <c r="AJ66" s="1025"/>
      <c r="AK66" s="1025"/>
      <c r="AL66" s="966" t="s">
        <v>261</v>
      </c>
      <c r="AM66" s="966"/>
      <c r="AN66" s="966"/>
      <c r="AO66" s="966"/>
      <c r="AP66" s="147"/>
      <c r="AQ66" s="138"/>
      <c r="AR66" s="133">
        <v>5</v>
      </c>
      <c r="AT66" s="62"/>
      <c r="AU66" s="994"/>
      <c r="AV66" s="994"/>
      <c r="AW66" s="994"/>
      <c r="AX66" s="994"/>
      <c r="AY66" s="954" t="s">
        <v>262</v>
      </c>
      <c r="AZ66" s="954"/>
      <c r="BA66" s="350"/>
      <c r="BB66" s="138"/>
      <c r="BC66" s="133"/>
      <c r="BD66" s="62"/>
      <c r="BE66" s="62"/>
      <c r="BF66" s="955" t="s">
        <v>2514</v>
      </c>
      <c r="BG66" s="955"/>
      <c r="BH66" s="955"/>
      <c r="BI66" s="955"/>
      <c r="BJ66" s="955"/>
      <c r="BK66" s="955"/>
      <c r="BL66" s="955"/>
      <c r="BM66" s="955"/>
      <c r="BN66" s="955"/>
      <c r="BO66" s="955"/>
      <c r="BP66" s="955"/>
      <c r="BQ66" s="955"/>
      <c r="BR66" s="955"/>
      <c r="BS66" s="955"/>
      <c r="BT66" s="71"/>
      <c r="BU66" s="71"/>
      <c r="BV66" s="1028"/>
      <c r="BW66" s="1029"/>
      <c r="BX66" s="1019" t="s">
        <v>946</v>
      </c>
      <c r="BY66" s="1020"/>
      <c r="BZ66" s="1020"/>
      <c r="CA66" s="1020"/>
      <c r="CB66" s="1020"/>
      <c r="CC66" s="1020"/>
      <c r="CD66" s="1021"/>
      <c r="CE66" s="361"/>
      <c r="CF66" s="1010" t="s">
        <v>282</v>
      </c>
      <c r="CG66" s="1010"/>
      <c r="CH66" s="1010"/>
      <c r="CI66" s="1010"/>
      <c r="CJ66" s="1010"/>
      <c r="CK66" s="1010"/>
      <c r="CL66" s="1010"/>
      <c r="CM66" s="1010"/>
      <c r="CN66" s="1010"/>
      <c r="CO66" s="81"/>
    </row>
    <row r="67" spans="1:97" s="11" customFormat="1" ht="23.25" customHeight="1">
      <c r="A67" s="69">
        <v>17</v>
      </c>
      <c r="B67" s="988" t="s">
        <v>264</v>
      </c>
      <c r="C67" s="989"/>
      <c r="D67" s="989"/>
      <c r="E67" s="989"/>
      <c r="F67" s="989"/>
      <c r="G67" s="990"/>
      <c r="H67" s="1551">
        <v>1</v>
      </c>
      <c r="I67" s="1552"/>
      <c r="J67" s="162"/>
      <c r="K67" s="163"/>
      <c r="L67" s="164"/>
      <c r="M67" s="109"/>
      <c r="N67" s="163"/>
      <c r="O67" s="164"/>
      <c r="P67" s="109">
        <v>3</v>
      </c>
      <c r="Q67" s="163">
        <v>8</v>
      </c>
      <c r="R67" s="164">
        <v>9</v>
      </c>
      <c r="S67" s="109">
        <v>9</v>
      </c>
      <c r="T67" s="165" t="s">
        <v>330</v>
      </c>
      <c r="U67" s="153" t="s">
        <v>368</v>
      </c>
      <c r="V67" s="145">
        <v>4</v>
      </c>
      <c r="W67" s="57"/>
      <c r="X67" s="57"/>
      <c r="Y67" s="994"/>
      <c r="Z67" s="994"/>
      <c r="AA67" s="994"/>
      <c r="AB67" s="994"/>
      <c r="AC67" s="993" t="s">
        <v>265</v>
      </c>
      <c r="AD67" s="993"/>
      <c r="AE67" s="350"/>
      <c r="AF67" s="138"/>
      <c r="AG67" s="133"/>
      <c r="AJ67" s="1025"/>
      <c r="AK67" s="1025"/>
      <c r="AL67" s="966" t="s">
        <v>266</v>
      </c>
      <c r="AM67" s="966"/>
      <c r="AN67" s="966"/>
      <c r="AO67" s="966"/>
      <c r="AP67" s="350"/>
      <c r="AQ67" s="138"/>
      <c r="AR67" s="133">
        <v>9</v>
      </c>
      <c r="AT67" s="62"/>
      <c r="AU67" s="994" t="s">
        <v>267</v>
      </c>
      <c r="AV67" s="994"/>
      <c r="AW67" s="994"/>
      <c r="AX67" s="994"/>
      <c r="AY67" s="931" t="s">
        <v>167</v>
      </c>
      <c r="AZ67" s="931"/>
      <c r="BA67" s="350"/>
      <c r="BB67" s="138"/>
      <c r="BC67" s="133">
        <v>1</v>
      </c>
      <c r="BD67" s="62"/>
      <c r="BE67" s="62"/>
      <c r="BF67" s="1548" t="s">
        <v>268</v>
      </c>
      <c r="BG67" s="1548"/>
      <c r="BH67" s="1548"/>
      <c r="BI67" s="1548"/>
      <c r="BJ67" s="1548"/>
      <c r="BK67" s="1548"/>
      <c r="BL67" s="1548"/>
      <c r="BM67" s="1548"/>
      <c r="BN67" s="1548"/>
      <c r="BO67" s="1548"/>
      <c r="BP67" s="1548"/>
      <c r="BQ67" s="1548"/>
      <c r="BR67" s="166" t="s">
        <v>269</v>
      </c>
      <c r="BS67" s="166" t="s">
        <v>270</v>
      </c>
      <c r="BT67" s="71"/>
      <c r="BU67" s="71"/>
      <c r="BV67" s="1030"/>
      <c r="BW67" s="1031"/>
      <c r="BX67" s="1019" t="s">
        <v>947</v>
      </c>
      <c r="BY67" s="1020"/>
      <c r="BZ67" s="1020"/>
      <c r="CA67" s="1020"/>
      <c r="CB67" s="1020"/>
      <c r="CC67" s="1020"/>
      <c r="CD67" s="1021"/>
      <c r="CE67" s="361"/>
      <c r="CF67" s="950" t="s">
        <v>948</v>
      </c>
      <c r="CG67" s="950"/>
      <c r="CH67" s="950"/>
      <c r="CI67" s="950"/>
      <c r="CJ67" s="950"/>
      <c r="CK67" s="950"/>
      <c r="CL67" s="950"/>
      <c r="CM67" s="950"/>
      <c r="CN67" s="950"/>
      <c r="CO67" s="81"/>
    </row>
    <row r="68" spans="1:97" s="11" customFormat="1" ht="23.25" customHeight="1">
      <c r="A68" s="69">
        <v>18</v>
      </c>
      <c r="B68" s="988" t="s">
        <v>272</v>
      </c>
      <c r="C68" s="989"/>
      <c r="D68" s="989"/>
      <c r="E68" s="989"/>
      <c r="F68" s="989"/>
      <c r="G68" s="990"/>
      <c r="H68" s="1551"/>
      <c r="I68" s="1552"/>
      <c r="J68" s="162"/>
      <c r="K68" s="163"/>
      <c r="L68" s="164"/>
      <c r="M68" s="109"/>
      <c r="N68" s="163"/>
      <c r="O68" s="164"/>
      <c r="P68" s="109"/>
      <c r="Q68" s="163"/>
      <c r="R68" s="164"/>
      <c r="S68" s="109"/>
      <c r="T68" s="165"/>
      <c r="U68" s="153"/>
      <c r="V68" s="145"/>
      <c r="W68" s="57"/>
      <c r="X68" s="57"/>
      <c r="Y68" s="994"/>
      <c r="Z68" s="994"/>
      <c r="AA68" s="994"/>
      <c r="AB68" s="994"/>
      <c r="AC68" s="931" t="s">
        <v>174</v>
      </c>
      <c r="AD68" s="931"/>
      <c r="AE68" s="350"/>
      <c r="AF68" s="138"/>
      <c r="AG68" s="133">
        <v>1</v>
      </c>
      <c r="AJ68" s="1025"/>
      <c r="AK68" s="1025"/>
      <c r="AL68" s="966" t="s">
        <v>273</v>
      </c>
      <c r="AM68" s="966"/>
      <c r="AN68" s="966"/>
      <c r="AO68" s="966"/>
      <c r="AP68" s="350"/>
      <c r="AQ68" s="138"/>
      <c r="AR68" s="133">
        <v>2</v>
      </c>
      <c r="AT68" s="62"/>
      <c r="AU68" s="994"/>
      <c r="AV68" s="994"/>
      <c r="AW68" s="994"/>
      <c r="AX68" s="994"/>
      <c r="AY68" s="931" t="s">
        <v>174</v>
      </c>
      <c r="AZ68" s="931"/>
      <c r="BA68" s="350"/>
      <c r="BB68" s="138"/>
      <c r="BC68" s="133"/>
      <c r="BD68" s="62"/>
      <c r="BE68" s="62"/>
      <c r="BF68" s="1548" t="s">
        <v>274</v>
      </c>
      <c r="BG68" s="1548"/>
      <c r="BH68" s="1548"/>
      <c r="BI68" s="1548"/>
      <c r="BJ68" s="1548"/>
      <c r="BK68" s="1548"/>
      <c r="BL68" s="1548"/>
      <c r="BM68" s="1548"/>
      <c r="BN68" s="1548"/>
      <c r="BO68" s="1548"/>
      <c r="BP68" s="1548"/>
      <c r="BQ68" s="1548"/>
      <c r="BR68" s="139">
        <v>1</v>
      </c>
      <c r="BS68" s="167"/>
      <c r="BT68" s="71"/>
      <c r="BU68" s="71"/>
      <c r="BV68" s="1010" t="s">
        <v>286</v>
      </c>
      <c r="BW68" s="1010"/>
      <c r="BX68" s="1010"/>
      <c r="BY68" s="1010"/>
      <c r="BZ68" s="1010"/>
      <c r="CA68" s="1010"/>
      <c r="CB68" s="1010"/>
      <c r="CC68" s="1010"/>
      <c r="CD68" s="1010"/>
      <c r="CE68" s="80">
        <v>1</v>
      </c>
      <c r="CF68" s="1026" t="s">
        <v>949</v>
      </c>
      <c r="CG68" s="1027"/>
      <c r="CH68" s="1019" t="s">
        <v>2</v>
      </c>
      <c r="CI68" s="1020"/>
      <c r="CJ68" s="1020"/>
      <c r="CK68" s="1020"/>
      <c r="CL68" s="1020"/>
      <c r="CM68" s="1020"/>
      <c r="CN68" s="1021"/>
      <c r="CO68" s="358">
        <v>1</v>
      </c>
    </row>
    <row r="69" spans="1:97" s="11" customFormat="1" ht="23.25" customHeight="1">
      <c r="A69" s="69">
        <v>19</v>
      </c>
      <c r="B69" s="988" t="s">
        <v>276</v>
      </c>
      <c r="C69" s="989"/>
      <c r="D69" s="989"/>
      <c r="E69" s="989"/>
      <c r="F69" s="989"/>
      <c r="G69" s="990"/>
      <c r="H69" s="1551">
        <v>1</v>
      </c>
      <c r="I69" s="1552"/>
      <c r="J69" s="162"/>
      <c r="K69" s="163"/>
      <c r="L69" s="164"/>
      <c r="M69" s="109"/>
      <c r="N69" s="163"/>
      <c r="O69" s="164"/>
      <c r="P69" s="109">
        <v>5</v>
      </c>
      <c r="Q69" s="163">
        <v>4</v>
      </c>
      <c r="R69" s="164">
        <v>3</v>
      </c>
      <c r="S69" s="109">
        <v>0</v>
      </c>
      <c r="T69" s="165" t="s">
        <v>330</v>
      </c>
      <c r="U69" s="153"/>
      <c r="V69" s="145">
        <v>7</v>
      </c>
      <c r="W69" s="57"/>
      <c r="X69" s="57"/>
      <c r="Y69" s="994"/>
      <c r="Z69" s="994"/>
      <c r="AA69" s="994"/>
      <c r="AB69" s="994"/>
      <c r="AC69" s="931" t="s">
        <v>277</v>
      </c>
      <c r="AD69" s="931"/>
      <c r="AE69" s="350"/>
      <c r="AF69" s="138"/>
      <c r="AG69" s="133"/>
      <c r="AJ69" s="1025"/>
      <c r="AK69" s="1025"/>
      <c r="AL69" s="966" t="s">
        <v>278</v>
      </c>
      <c r="AM69" s="966"/>
      <c r="AN69" s="966"/>
      <c r="AO69" s="966"/>
      <c r="AP69" s="350"/>
      <c r="AQ69" s="138"/>
      <c r="AR69" s="133">
        <v>1</v>
      </c>
      <c r="AU69" s="994" t="s">
        <v>279</v>
      </c>
      <c r="AV69" s="994"/>
      <c r="AW69" s="994"/>
      <c r="AX69" s="994"/>
      <c r="AY69" s="931" t="s">
        <v>280</v>
      </c>
      <c r="AZ69" s="931"/>
      <c r="BA69" s="350"/>
      <c r="BB69" s="138"/>
      <c r="BC69" s="133"/>
      <c r="BD69" s="10"/>
      <c r="BE69" s="10"/>
      <c r="BF69" s="1548" t="s">
        <v>281</v>
      </c>
      <c r="BG69" s="1548"/>
      <c r="BH69" s="1548"/>
      <c r="BI69" s="1548"/>
      <c r="BJ69" s="1548"/>
      <c r="BK69" s="1548"/>
      <c r="BL69" s="1548"/>
      <c r="BM69" s="1548"/>
      <c r="BN69" s="1548"/>
      <c r="BO69" s="1548"/>
      <c r="BP69" s="1548"/>
      <c r="BQ69" s="1548"/>
      <c r="BR69" s="139"/>
      <c r="BS69" s="167">
        <v>1</v>
      </c>
      <c r="BU69" s="354"/>
      <c r="BV69" s="1010" t="s">
        <v>288</v>
      </c>
      <c r="BW69" s="1010"/>
      <c r="BX69" s="1010"/>
      <c r="BY69" s="1010"/>
      <c r="BZ69" s="1010"/>
      <c r="CA69" s="1010"/>
      <c r="CB69" s="1010"/>
      <c r="CC69" s="1010"/>
      <c r="CD69" s="1010"/>
      <c r="CE69" s="80">
        <v>1</v>
      </c>
      <c r="CF69" s="1028"/>
      <c r="CG69" s="1029"/>
      <c r="CH69" s="1019" t="s">
        <v>950</v>
      </c>
      <c r="CI69" s="1020"/>
      <c r="CJ69" s="1020"/>
      <c r="CK69" s="1020"/>
      <c r="CL69" s="1020"/>
      <c r="CM69" s="1020"/>
      <c r="CN69" s="1021"/>
      <c r="CO69" s="358"/>
    </row>
    <row r="70" spans="1:97" s="11" customFormat="1" ht="23.25" customHeight="1" thickBot="1">
      <c r="A70" s="69">
        <v>20</v>
      </c>
      <c r="B70" s="988" t="s">
        <v>283</v>
      </c>
      <c r="C70" s="989"/>
      <c r="D70" s="989"/>
      <c r="E70" s="989"/>
      <c r="F70" s="989"/>
      <c r="G70" s="990"/>
      <c r="H70" s="1549">
        <v>1</v>
      </c>
      <c r="I70" s="1550"/>
      <c r="J70" s="168"/>
      <c r="K70" s="169"/>
      <c r="L70" s="170"/>
      <c r="M70" s="171"/>
      <c r="N70" s="169"/>
      <c r="O70" s="170"/>
      <c r="P70" s="171"/>
      <c r="Q70" s="169">
        <v>5</v>
      </c>
      <c r="R70" s="170">
        <v>5</v>
      </c>
      <c r="S70" s="171">
        <v>0</v>
      </c>
      <c r="T70" s="172" t="s">
        <v>330</v>
      </c>
      <c r="U70" s="173" t="s">
        <v>332</v>
      </c>
      <c r="V70" s="174">
        <v>0</v>
      </c>
      <c r="W70" s="17"/>
      <c r="X70" s="17"/>
      <c r="AJ70" s="1025"/>
      <c r="AK70" s="1025"/>
      <c r="AL70" s="966" t="s">
        <v>62</v>
      </c>
      <c r="AM70" s="966"/>
      <c r="AN70" s="966"/>
      <c r="AO70" s="966"/>
      <c r="AP70" s="350"/>
      <c r="AQ70" s="138"/>
      <c r="AR70" s="133"/>
      <c r="AU70" s="994"/>
      <c r="AV70" s="994"/>
      <c r="AW70" s="994"/>
      <c r="AX70" s="994"/>
      <c r="AY70" s="931" t="s">
        <v>284</v>
      </c>
      <c r="AZ70" s="931"/>
      <c r="BA70" s="350"/>
      <c r="BB70" s="138"/>
      <c r="BC70" s="133">
        <v>1</v>
      </c>
      <c r="BF70" s="1548" t="s">
        <v>285</v>
      </c>
      <c r="BG70" s="1548"/>
      <c r="BH70" s="1548"/>
      <c r="BI70" s="1548"/>
      <c r="BJ70" s="1548"/>
      <c r="BK70" s="1548"/>
      <c r="BL70" s="1548"/>
      <c r="BM70" s="1548"/>
      <c r="BN70" s="1548"/>
      <c r="BO70" s="1548"/>
      <c r="BP70" s="1548"/>
      <c r="BQ70" s="1548"/>
      <c r="BR70" s="139">
        <v>1</v>
      </c>
      <c r="BS70" s="167"/>
      <c r="BT70" s="85"/>
      <c r="BU70" s="85"/>
      <c r="BV70" s="951" t="s">
        <v>252</v>
      </c>
      <c r="BW70" s="952"/>
      <c r="BX70" s="952"/>
      <c r="BY70" s="952"/>
      <c r="BZ70" s="952"/>
      <c r="CA70" s="952"/>
      <c r="CB70" s="952"/>
      <c r="CC70" s="952"/>
      <c r="CD70" s="953"/>
      <c r="CE70" s="80">
        <v>1</v>
      </c>
      <c r="CF70" s="1030"/>
      <c r="CG70" s="1031"/>
      <c r="CH70" s="1019" t="s">
        <v>951</v>
      </c>
      <c r="CI70" s="1020"/>
      <c r="CJ70" s="1020"/>
      <c r="CK70" s="1020"/>
      <c r="CL70" s="1020"/>
      <c r="CM70" s="1020"/>
      <c r="CN70" s="1021"/>
      <c r="CO70" s="361"/>
    </row>
    <row r="71" spans="1:97" s="11" customFormat="1" ht="23.25" customHeight="1">
      <c r="A71" s="19"/>
      <c r="B71" s="86"/>
      <c r="C71" s="86"/>
      <c r="D71" s="86"/>
      <c r="E71" s="86"/>
      <c r="F71" s="86"/>
      <c r="G71" s="86"/>
      <c r="H71" s="87"/>
      <c r="I71" s="87"/>
      <c r="J71" s="88"/>
      <c r="K71" s="88"/>
      <c r="L71" s="88"/>
      <c r="M71" s="88"/>
      <c r="N71" s="88"/>
      <c r="O71" s="88"/>
      <c r="P71" s="88"/>
      <c r="Q71" s="88"/>
      <c r="R71" s="183"/>
      <c r="S71" s="88"/>
      <c r="T71" s="89"/>
      <c r="U71" s="89"/>
      <c r="V71" s="90"/>
      <c r="W71" s="17"/>
      <c r="X71" s="17"/>
      <c r="AJ71" s="1025"/>
      <c r="AK71" s="1025"/>
      <c r="AL71" s="966" t="s">
        <v>287</v>
      </c>
      <c r="AM71" s="966"/>
      <c r="AN71" s="966"/>
      <c r="AO71" s="966"/>
      <c r="AP71" s="350"/>
      <c r="AQ71" s="138">
        <v>1</v>
      </c>
      <c r="AR71" s="184">
        <v>5</v>
      </c>
      <c r="BE71" s="91"/>
      <c r="BF71" s="91"/>
      <c r="BG71" s="92"/>
      <c r="BH71" s="92"/>
      <c r="BI71" s="92"/>
      <c r="BJ71" s="92"/>
      <c r="BK71" s="92"/>
      <c r="BL71" s="92"/>
      <c r="BM71" s="92"/>
      <c r="BN71" s="92"/>
      <c r="BO71" s="92"/>
      <c r="BP71" s="92"/>
      <c r="BQ71" s="92"/>
      <c r="BR71" s="92"/>
      <c r="BS71" s="92"/>
      <c r="BT71" s="92"/>
      <c r="BU71" s="92"/>
      <c r="BV71" s="951" t="s">
        <v>2511</v>
      </c>
      <c r="BW71" s="952"/>
      <c r="BX71" s="952"/>
      <c r="BY71" s="952"/>
      <c r="BZ71" s="952"/>
      <c r="CA71" s="952"/>
      <c r="CB71" s="952"/>
      <c r="CC71" s="952"/>
      <c r="CD71" s="953"/>
      <c r="CE71" s="80"/>
      <c r="CF71" s="1022"/>
      <c r="CG71" s="1023"/>
      <c r="CH71" s="1023"/>
      <c r="CI71" s="1023"/>
      <c r="CJ71" s="1023"/>
      <c r="CK71" s="1023"/>
      <c r="CL71" s="1023"/>
      <c r="CM71" s="1023"/>
      <c r="CN71" s="1023"/>
      <c r="CO71" s="1024"/>
    </row>
    <row r="72" spans="1:97" s="11" customFormat="1" ht="18" customHeight="1">
      <c r="J72" s="17"/>
      <c r="K72" s="17"/>
      <c r="L72" s="17"/>
      <c r="M72" s="17"/>
      <c r="N72" s="17"/>
      <c r="O72" s="17"/>
      <c r="P72" s="17"/>
      <c r="Q72" s="17"/>
      <c r="R72" s="17"/>
      <c r="S72" s="17"/>
      <c r="T72" s="17"/>
      <c r="U72" s="17"/>
      <c r="V72" s="17"/>
      <c r="W72" s="17"/>
      <c r="X72" s="17"/>
      <c r="AJ72" s="93"/>
      <c r="AK72" s="93"/>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94"/>
      <c r="CD72" s="94"/>
      <c r="CE72" s="95"/>
      <c r="CF72" s="95"/>
      <c r="CG72" s="96"/>
      <c r="CH72" s="96"/>
      <c r="CI72" s="97"/>
      <c r="CJ72" s="96"/>
      <c r="CK72" s="96"/>
      <c r="CL72" s="97"/>
      <c r="CM72" s="96"/>
      <c r="CN72" s="96"/>
      <c r="CO72" s="97"/>
    </row>
    <row r="73" spans="1:97" ht="23.25" customHeight="1">
      <c r="B73" s="995" t="s">
        <v>292</v>
      </c>
      <c r="C73" s="996"/>
      <c r="D73" s="999" t="s">
        <v>290</v>
      </c>
      <c r="E73" s="1000"/>
      <c r="F73" s="1000"/>
      <c r="G73" s="1000"/>
      <c r="H73" s="1000"/>
      <c r="I73" s="1000"/>
      <c r="J73" s="1000"/>
      <c r="K73" s="1000"/>
      <c r="L73" s="1000"/>
      <c r="M73" s="1000"/>
      <c r="N73" s="1000"/>
      <c r="O73" s="1000"/>
      <c r="P73" s="1000"/>
      <c r="Q73" s="1000"/>
      <c r="R73" s="1000"/>
      <c r="S73" s="1000"/>
      <c r="T73" s="1000"/>
      <c r="U73" s="1001"/>
      <c r="V73" s="1544">
        <v>1</v>
      </c>
      <c r="W73" s="1545"/>
      <c r="X73" s="947" t="s">
        <v>291</v>
      </c>
      <c r="Y73" s="948"/>
      <c r="Z73" s="948"/>
      <c r="AA73" s="948"/>
      <c r="AB73" s="948"/>
      <c r="AC73" s="948"/>
      <c r="AD73" s="948"/>
      <c r="AE73" s="948"/>
      <c r="AF73" s="948"/>
      <c r="AG73" s="948"/>
      <c r="AH73" s="949"/>
      <c r="AK73" s="995" t="s">
        <v>676</v>
      </c>
      <c r="AL73" s="996"/>
      <c r="AM73" s="999" t="s">
        <v>293</v>
      </c>
      <c r="AN73" s="1000"/>
      <c r="AO73" s="1000"/>
      <c r="AP73" s="1000"/>
      <c r="AQ73" s="1000"/>
      <c r="AR73" s="1000"/>
      <c r="AS73" s="1000"/>
      <c r="AT73" s="1000"/>
      <c r="AU73" s="1000"/>
      <c r="AV73" s="1000"/>
      <c r="AW73" s="1000"/>
      <c r="AX73" s="1000"/>
      <c r="AY73" s="1000"/>
      <c r="AZ73" s="1000"/>
      <c r="BA73" s="1000"/>
      <c r="BB73" s="1000"/>
      <c r="BC73" s="1000"/>
      <c r="BD73" s="1001"/>
      <c r="BE73" s="1544">
        <v>1</v>
      </c>
      <c r="BF73" s="1545"/>
      <c r="BG73" s="947" t="s">
        <v>294</v>
      </c>
      <c r="BH73" s="948"/>
      <c r="BI73" s="948"/>
      <c r="BJ73" s="948"/>
      <c r="BK73" s="948"/>
      <c r="BL73" s="948"/>
      <c r="BM73" s="948"/>
      <c r="BN73" s="948"/>
      <c r="BO73" s="948"/>
      <c r="BP73" s="948"/>
      <c r="BQ73" s="949"/>
      <c r="BV73" s="995" t="s">
        <v>2515</v>
      </c>
      <c r="BW73" s="996"/>
      <c r="BX73" s="1013" t="s">
        <v>2516</v>
      </c>
      <c r="BY73" s="1014"/>
      <c r="BZ73" s="1014"/>
      <c r="CA73" s="1014"/>
      <c r="CB73" s="1014"/>
      <c r="CC73" s="1014"/>
      <c r="CD73" s="1014"/>
      <c r="CE73" s="1014"/>
      <c r="CF73" s="1014"/>
      <c r="CG73" s="1014"/>
      <c r="CH73" s="1014"/>
      <c r="CI73" s="1014"/>
      <c r="CJ73" s="1014"/>
      <c r="CK73" s="1015"/>
      <c r="CL73" s="1516">
        <v>1</v>
      </c>
      <c r="CM73" s="1517"/>
      <c r="CP73" s="2"/>
    </row>
    <row r="74" spans="1:97" ht="23.25" customHeight="1">
      <c r="A74" s="98"/>
      <c r="B74" s="997"/>
      <c r="C74" s="998"/>
      <c r="D74" s="967" t="s">
        <v>295</v>
      </c>
      <c r="E74" s="968"/>
      <c r="F74" s="968"/>
      <c r="G74" s="968"/>
      <c r="H74" s="968"/>
      <c r="I74" s="968"/>
      <c r="J74" s="968"/>
      <c r="K74" s="968"/>
      <c r="L74" s="968"/>
      <c r="M74" s="968"/>
      <c r="N74" s="968"/>
      <c r="O74" s="968"/>
      <c r="P74" s="968"/>
      <c r="Q74" s="968"/>
      <c r="R74" s="968"/>
      <c r="S74" s="968"/>
      <c r="T74" s="968"/>
      <c r="U74" s="969"/>
      <c r="V74" s="1546"/>
      <c r="W74" s="1547"/>
      <c r="X74" s="970" t="s">
        <v>941</v>
      </c>
      <c r="Y74" s="971"/>
      <c r="Z74" s="1515">
        <v>22</v>
      </c>
      <c r="AA74" s="1515"/>
      <c r="AB74" s="99" t="s">
        <v>16</v>
      </c>
      <c r="AC74" s="1515">
        <v>10</v>
      </c>
      <c r="AD74" s="1515"/>
      <c r="AE74" s="99" t="s">
        <v>17</v>
      </c>
      <c r="AF74" s="1515">
        <v>1</v>
      </c>
      <c r="AG74" s="1515"/>
      <c r="AH74" s="100" t="s">
        <v>296</v>
      </c>
      <c r="AI74" s="2"/>
      <c r="AJ74" s="2"/>
      <c r="AK74" s="997"/>
      <c r="AL74" s="998"/>
      <c r="AM74" s="967" t="s">
        <v>295</v>
      </c>
      <c r="AN74" s="968"/>
      <c r="AO74" s="968"/>
      <c r="AP74" s="968"/>
      <c r="AQ74" s="968"/>
      <c r="AR74" s="968"/>
      <c r="AS74" s="968"/>
      <c r="AT74" s="968"/>
      <c r="AU74" s="968"/>
      <c r="AV74" s="968"/>
      <c r="AW74" s="968"/>
      <c r="AX74" s="968"/>
      <c r="AY74" s="968"/>
      <c r="AZ74" s="968"/>
      <c r="BA74" s="968"/>
      <c r="BB74" s="968"/>
      <c r="BC74" s="968"/>
      <c r="BD74" s="969"/>
      <c r="BE74" s="1546"/>
      <c r="BF74" s="1547"/>
      <c r="BG74" s="970" t="s">
        <v>941</v>
      </c>
      <c r="BH74" s="971"/>
      <c r="BI74" s="1515">
        <v>23</v>
      </c>
      <c r="BJ74" s="1515"/>
      <c r="BK74" s="99" t="s">
        <v>16</v>
      </c>
      <c r="BL74" s="1515">
        <v>1</v>
      </c>
      <c r="BM74" s="1515"/>
      <c r="BN74" s="99" t="s">
        <v>17</v>
      </c>
      <c r="BO74" s="1515">
        <v>11</v>
      </c>
      <c r="BP74" s="1515"/>
      <c r="BQ74" s="100" t="s">
        <v>296</v>
      </c>
      <c r="BV74" s="997"/>
      <c r="BW74" s="998"/>
      <c r="BX74" s="1016" t="s">
        <v>2517</v>
      </c>
      <c r="BY74" s="1017"/>
      <c r="BZ74" s="1017"/>
      <c r="CA74" s="1017"/>
      <c r="CB74" s="1017"/>
      <c r="CC74" s="1017"/>
      <c r="CD74" s="1017"/>
      <c r="CE74" s="1017"/>
      <c r="CF74" s="1017"/>
      <c r="CG74" s="1017"/>
      <c r="CH74" s="1017"/>
      <c r="CI74" s="1017"/>
      <c r="CJ74" s="1017"/>
      <c r="CK74" s="1018"/>
      <c r="CL74" s="1518"/>
      <c r="CM74" s="1519"/>
      <c r="CP74" s="2"/>
    </row>
    <row r="75" spans="1:97" s="206" customFormat="1">
      <c r="BV75" s="639" t="s">
        <v>2526</v>
      </c>
    </row>
    <row r="76" spans="1:97" s="83" customFormat="1" ht="18" customHeight="1">
      <c r="Z76" s="71"/>
      <c r="AA76" s="71"/>
      <c r="AB76" s="71"/>
      <c r="AC76" s="71"/>
      <c r="AD76" s="71"/>
      <c r="AE76" s="71"/>
      <c r="AF76" s="71"/>
      <c r="AG76" s="71"/>
      <c r="AH76" s="98"/>
      <c r="AI76" s="98"/>
      <c r="AJ76" s="98"/>
      <c r="AK76" s="98"/>
      <c r="AL76" s="101"/>
      <c r="AM76" s="101"/>
      <c r="AN76" s="101"/>
      <c r="AO76" s="101"/>
      <c r="AP76" s="101"/>
      <c r="AQ76" s="101"/>
      <c r="AR76" s="101"/>
      <c r="AS76" s="101"/>
      <c r="AT76" s="101"/>
      <c r="AU76" s="101"/>
      <c r="AV76" s="101"/>
      <c r="BA76" s="102"/>
      <c r="BB76" s="102"/>
      <c r="BC76" s="102"/>
      <c r="BD76" s="102"/>
      <c r="BE76" s="102"/>
      <c r="BF76" s="102"/>
      <c r="BG76" s="102"/>
      <c r="BH76" s="102"/>
      <c r="BI76" s="102"/>
      <c r="BJ76" s="102"/>
      <c r="BK76" s="102"/>
      <c r="BL76" s="102"/>
      <c r="BM76" s="102"/>
      <c r="BN76" s="102"/>
      <c r="BO76" s="102"/>
      <c r="BP76" s="102"/>
      <c r="BQ76" s="102"/>
      <c r="BR76" s="102"/>
      <c r="BS76" s="102"/>
      <c r="BT76" s="103"/>
      <c r="BU76" s="103"/>
      <c r="BV76" s="639"/>
      <c r="BW76" s="206"/>
      <c r="BX76" s="206"/>
      <c r="BY76" s="206"/>
      <c r="BZ76" s="206"/>
      <c r="CA76" s="206"/>
      <c r="CB76" s="206"/>
      <c r="CC76" s="206"/>
      <c r="CD76" s="206"/>
      <c r="CE76" s="206"/>
      <c r="CF76" s="206"/>
      <c r="CG76" s="206"/>
      <c r="CH76" s="206"/>
      <c r="CI76" s="206"/>
      <c r="CJ76" s="206"/>
      <c r="CK76" s="206"/>
      <c r="CL76" s="206"/>
      <c r="CM76" s="206"/>
      <c r="CN76" s="346"/>
      <c r="CO76" s="346"/>
      <c r="CP76" s="11"/>
      <c r="CQ76" s="11"/>
      <c r="CR76" s="71"/>
      <c r="CS76" s="71"/>
    </row>
    <row r="77" spans="1:97" ht="23.25" customHeight="1">
      <c r="Y77" s="83"/>
      <c r="Z77" s="83"/>
      <c r="AA77" s="83"/>
      <c r="AB77" s="83"/>
      <c r="AC77" s="83"/>
      <c r="AD77" s="83"/>
      <c r="AE77" s="83"/>
      <c r="AF77" s="83"/>
      <c r="AG77" s="83"/>
      <c r="AH77" s="98"/>
      <c r="AI77" s="98"/>
      <c r="AJ77" s="98"/>
      <c r="AK77" s="98"/>
      <c r="AL77" s="98"/>
      <c r="AM77" s="98"/>
      <c r="AN77" s="98"/>
      <c r="AO77" s="98"/>
      <c r="AP77" s="98"/>
      <c r="AQ77" s="98"/>
      <c r="AR77" s="98"/>
      <c r="AS77" s="98"/>
      <c r="AT77" s="98"/>
      <c r="AU77" s="1526" t="s">
        <v>2525</v>
      </c>
      <c r="AV77" s="1527"/>
      <c r="AW77" s="1527"/>
      <c r="AX77" s="1528"/>
      <c r="AY77" s="1338" t="s">
        <v>298</v>
      </c>
      <c r="AZ77" s="1339"/>
      <c r="BA77" s="1340"/>
      <c r="BB77" s="970" t="s">
        <v>941</v>
      </c>
      <c r="BC77" s="971"/>
      <c r="BD77" s="1515"/>
      <c r="BE77" s="1515"/>
      <c r="BF77" s="1532" t="s">
        <v>16</v>
      </c>
      <c r="BG77" s="1532"/>
      <c r="BH77" s="1515"/>
      <c r="BI77" s="1515"/>
      <c r="BJ77" s="1532" t="s">
        <v>17</v>
      </c>
      <c r="BK77" s="1532"/>
      <c r="BL77" s="1515"/>
      <c r="BM77" s="1515"/>
      <c r="BN77" s="1532" t="s">
        <v>296</v>
      </c>
      <c r="BO77" s="1533"/>
      <c r="BP77" s="943" t="s">
        <v>299</v>
      </c>
      <c r="BQ77" s="931"/>
      <c r="BR77" s="931"/>
      <c r="BS77" s="931"/>
      <c r="BT77" s="352"/>
      <c r="BU77" s="352"/>
      <c r="BV77" s="352"/>
      <c r="BW77" s="352"/>
      <c r="BX77" s="352"/>
      <c r="BY77" s="352"/>
      <c r="BZ77" s="352"/>
      <c r="CA77" s="352"/>
      <c r="CB77" s="352"/>
      <c r="CC77" s="352"/>
      <c r="CD77" s="352"/>
      <c r="CE77" s="352"/>
      <c r="CF77" s="352"/>
      <c r="CG77" s="352"/>
      <c r="CH77" s="352"/>
      <c r="CI77" s="352"/>
      <c r="CJ77" s="352"/>
      <c r="CK77" s="352"/>
      <c r="CL77" s="352"/>
      <c r="CM77" s="105"/>
      <c r="CN77" s="105"/>
      <c r="CO77" s="106"/>
    </row>
    <row r="78" spans="1:97"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83"/>
      <c r="Z78" s="83"/>
      <c r="AA78" s="83"/>
      <c r="AB78" s="83"/>
      <c r="AC78" s="83"/>
      <c r="AD78" s="83"/>
      <c r="AE78" s="83"/>
      <c r="AF78" s="83"/>
      <c r="AG78" s="83"/>
      <c r="AH78" s="98"/>
      <c r="AI78" s="98"/>
      <c r="AJ78" s="98"/>
      <c r="AK78" s="98"/>
      <c r="AL78" s="98"/>
      <c r="AM78" s="98"/>
      <c r="AN78" s="98"/>
      <c r="AO78" s="98"/>
      <c r="AP78" s="98"/>
      <c r="AQ78" s="98"/>
      <c r="AR78" s="98"/>
      <c r="AS78" s="98"/>
      <c r="AT78" s="98"/>
      <c r="AU78" s="1529"/>
      <c r="AV78" s="1530"/>
      <c r="AW78" s="1530"/>
      <c r="AX78" s="1531"/>
      <c r="AY78" s="1215" t="s">
        <v>300</v>
      </c>
      <c r="AZ78" s="1216"/>
      <c r="BA78" s="943"/>
      <c r="BB78" s="359"/>
      <c r="BC78" s="360"/>
      <c r="BD78" s="1534"/>
      <c r="BE78" s="1535"/>
      <c r="BF78" s="1535"/>
      <c r="BG78" s="1535"/>
      <c r="BH78" s="1535"/>
      <c r="BI78" s="1535"/>
      <c r="BJ78" s="1535"/>
      <c r="BK78" s="1535"/>
      <c r="BL78" s="1535"/>
      <c r="BM78" s="1536"/>
      <c r="BN78" s="1537"/>
      <c r="BO78" s="1538"/>
      <c r="BP78" s="931" t="s">
        <v>301</v>
      </c>
      <c r="BQ78" s="931"/>
      <c r="BR78" s="931"/>
      <c r="BS78" s="931"/>
      <c r="BT78" s="103"/>
      <c r="BU78" s="103"/>
      <c r="BV78" s="103"/>
      <c r="BW78" s="103"/>
      <c r="BX78" s="103"/>
      <c r="BY78" s="103"/>
      <c r="BZ78" s="103"/>
      <c r="CA78" s="103"/>
      <c r="CB78" s="103"/>
      <c r="CC78" s="103"/>
      <c r="CD78" s="103"/>
      <c r="CE78" s="103"/>
      <c r="CF78" s="103"/>
      <c r="CG78" s="103"/>
      <c r="CH78" s="103"/>
      <c r="CI78" s="103"/>
      <c r="CJ78" s="103"/>
      <c r="CK78" s="103"/>
      <c r="CL78" s="103"/>
      <c r="CM78" s="105"/>
      <c r="CN78" s="352"/>
      <c r="CO78" s="353"/>
      <c r="CP78" s="83"/>
    </row>
    <row r="79" spans="1:97" ht="3.75" customHeight="1">
      <c r="AH79" s="98"/>
      <c r="AI79" s="98"/>
      <c r="AJ79" s="98"/>
      <c r="AK79" s="98"/>
      <c r="AL79" s="98"/>
      <c r="AM79" s="98"/>
      <c r="AN79" s="98"/>
      <c r="AO79" s="98"/>
      <c r="AP79" s="98"/>
      <c r="AQ79" s="98"/>
      <c r="AR79" s="98"/>
      <c r="AS79" s="98"/>
      <c r="AT79" s="98"/>
      <c r="AU79" s="98"/>
      <c r="AV79" s="98"/>
      <c r="AW79" s="83"/>
      <c r="AX79" s="83"/>
      <c r="AY79" s="83"/>
      <c r="AZ79" s="83"/>
      <c r="BA79" s="83"/>
      <c r="BB79" s="83"/>
      <c r="BC79" s="83"/>
      <c r="BD79" s="83"/>
      <c r="BE79" s="83"/>
      <c r="BF79" s="83"/>
      <c r="BG79" s="83"/>
      <c r="BH79" s="83"/>
      <c r="BI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2"/>
    </row>
    <row r="80" spans="1:97" ht="18.75" customHeight="1">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CM80" s="2"/>
      <c r="CN80" s="2"/>
      <c r="CO80" s="2"/>
      <c r="CP80" s="2"/>
    </row>
  </sheetData>
  <sheetProtection password="DD6F" sheet="1" objects="1" scenarios="1"/>
  <mergeCells count="1162">
    <mergeCell ref="BM1:CD1"/>
    <mergeCell ref="CL1:CQ1"/>
    <mergeCell ref="F2:I3"/>
    <mergeCell ref="J2:V3"/>
    <mergeCell ref="W2:AJ2"/>
    <mergeCell ref="BM2:CD2"/>
    <mergeCell ref="W3:AG3"/>
    <mergeCell ref="BJ3:BM3"/>
    <mergeCell ref="BO3:BR3"/>
    <mergeCell ref="BT3:BW3"/>
    <mergeCell ref="R5:S5"/>
    <mergeCell ref="AF5:AG5"/>
    <mergeCell ref="AI5:AJ5"/>
    <mergeCell ref="AL5:AM5"/>
    <mergeCell ref="A7:A9"/>
    <mergeCell ref="B7:C8"/>
    <mergeCell ref="D7:E8"/>
    <mergeCell ref="F7:G8"/>
    <mergeCell ref="H7:I8"/>
    <mergeCell ref="J7:K8"/>
    <mergeCell ref="CE4:CF4"/>
    <mergeCell ref="CG4:CH4"/>
    <mergeCell ref="CI4:CJ4"/>
    <mergeCell ref="CL4:CM4"/>
    <mergeCell ref="CN4:CO4"/>
    <mergeCell ref="CP4:CQ4"/>
    <mergeCell ref="BY3:CJ3"/>
    <mergeCell ref="CL3:CQ3"/>
    <mergeCell ref="H4:Q5"/>
    <mergeCell ref="BJ4:BM4"/>
    <mergeCell ref="BO4:BR4"/>
    <mergeCell ref="BT4:BU4"/>
    <mergeCell ref="BV4:BW4"/>
    <mergeCell ref="BY4:BZ4"/>
    <mergeCell ref="CA4:CB4"/>
    <mergeCell ref="CC4:CD4"/>
    <mergeCell ref="AV7:AW8"/>
    <mergeCell ref="AZ7:BC9"/>
    <mergeCell ref="BD7:BU8"/>
    <mergeCell ref="BV7:CQ7"/>
    <mergeCell ref="BV8:CQ8"/>
    <mergeCell ref="B9:C9"/>
    <mergeCell ref="D9:E9"/>
    <mergeCell ref="F9:G9"/>
    <mergeCell ref="H9:I9"/>
    <mergeCell ref="J9:K9"/>
    <mergeCell ref="AJ7:AK8"/>
    <mergeCell ref="AL7:AM8"/>
    <mergeCell ref="AN7:AO8"/>
    <mergeCell ref="AP7:AQ8"/>
    <mergeCell ref="AR7:AS8"/>
    <mergeCell ref="AT7:AU8"/>
    <mergeCell ref="X7:Y8"/>
    <mergeCell ref="Z7:AA8"/>
    <mergeCell ref="AB7:AC8"/>
    <mergeCell ref="AD7:AE8"/>
    <mergeCell ref="AF7:AG8"/>
    <mergeCell ref="AH7:AI8"/>
    <mergeCell ref="L7:M8"/>
    <mergeCell ref="N7:O8"/>
    <mergeCell ref="P7:Q8"/>
    <mergeCell ref="R7:S8"/>
    <mergeCell ref="T7:U8"/>
    <mergeCell ref="V7:W8"/>
    <mergeCell ref="AJ9:AK9"/>
    <mergeCell ref="AL9:AM9"/>
    <mergeCell ref="AN9:AO9"/>
    <mergeCell ref="AP9:AQ9"/>
    <mergeCell ref="AR9:AS9"/>
    <mergeCell ref="AT9:AU9"/>
    <mergeCell ref="X9:Y9"/>
    <mergeCell ref="Z9:AA9"/>
    <mergeCell ref="AB9:AC9"/>
    <mergeCell ref="AD9:AE9"/>
    <mergeCell ref="AF9:AG9"/>
    <mergeCell ref="AH9:AI9"/>
    <mergeCell ref="L9:M9"/>
    <mergeCell ref="N9:O9"/>
    <mergeCell ref="P9:Q9"/>
    <mergeCell ref="R9:S9"/>
    <mergeCell ref="T9:U9"/>
    <mergeCell ref="V9:W9"/>
    <mergeCell ref="F13:G13"/>
    <mergeCell ref="H13:I13"/>
    <mergeCell ref="J13:K13"/>
    <mergeCell ref="L13:M13"/>
    <mergeCell ref="CL9:CM9"/>
    <mergeCell ref="CN9:CO9"/>
    <mergeCell ref="CP9:CQ9"/>
    <mergeCell ref="B11:BQ12"/>
    <mergeCell ref="BR11:BS14"/>
    <mergeCell ref="BT11:BW12"/>
    <mergeCell ref="BX11:CE11"/>
    <mergeCell ref="CF11:CQ11"/>
    <mergeCell ref="BX12:CE12"/>
    <mergeCell ref="CF12:CQ12"/>
    <mergeCell ref="BZ9:CA9"/>
    <mergeCell ref="CB9:CC9"/>
    <mergeCell ref="CD9:CE9"/>
    <mergeCell ref="CF9:CG9"/>
    <mergeCell ref="CH9:CI9"/>
    <mergeCell ref="CJ9:CK9"/>
    <mergeCell ref="BN9:BO9"/>
    <mergeCell ref="BP9:BQ9"/>
    <mergeCell ref="BR9:BS9"/>
    <mergeCell ref="BT9:BU9"/>
    <mergeCell ref="BV9:BW9"/>
    <mergeCell ref="BX9:BY9"/>
    <mergeCell ref="AV9:AW9"/>
    <mergeCell ref="BD9:BE9"/>
    <mergeCell ref="BF9:BG9"/>
    <mergeCell ref="BH9:BI9"/>
    <mergeCell ref="BJ9:BK9"/>
    <mergeCell ref="BL9:BM9"/>
    <mergeCell ref="BJ13:BK13"/>
    <mergeCell ref="BL13:BM13"/>
    <mergeCell ref="BN13:BO13"/>
    <mergeCell ref="BP13:BQ13"/>
    <mergeCell ref="B14:Q14"/>
    <mergeCell ref="R14:BQ14"/>
    <mergeCell ref="AX13:AY13"/>
    <mergeCell ref="AZ13:BA13"/>
    <mergeCell ref="BB13:BC13"/>
    <mergeCell ref="BD13:BE13"/>
    <mergeCell ref="BF13:BG13"/>
    <mergeCell ref="BH13:BI13"/>
    <mergeCell ref="AL13:AM13"/>
    <mergeCell ref="AN13:AO13"/>
    <mergeCell ref="AP13:AQ13"/>
    <mergeCell ref="AR13:AS13"/>
    <mergeCell ref="AT13:AU13"/>
    <mergeCell ref="AV13:AW13"/>
    <mergeCell ref="Z13:AA13"/>
    <mergeCell ref="AB13:AC13"/>
    <mergeCell ref="AD13:AE13"/>
    <mergeCell ref="AF13:AG13"/>
    <mergeCell ref="AH13:AI13"/>
    <mergeCell ref="AJ13:AK13"/>
    <mergeCell ref="N13:O13"/>
    <mergeCell ref="P13:Q13"/>
    <mergeCell ref="R13:S13"/>
    <mergeCell ref="T13:U13"/>
    <mergeCell ref="V13:W13"/>
    <mergeCell ref="X13:Y13"/>
    <mergeCell ref="B13:C13"/>
    <mergeCell ref="D13:E13"/>
    <mergeCell ref="AF15:AG15"/>
    <mergeCell ref="AH15:AI15"/>
    <mergeCell ref="AJ15:AK15"/>
    <mergeCell ref="AL15:AM15"/>
    <mergeCell ref="P15:Q15"/>
    <mergeCell ref="R15:S15"/>
    <mergeCell ref="T15:U15"/>
    <mergeCell ref="V15:W15"/>
    <mergeCell ref="X15:Y15"/>
    <mergeCell ref="Z15:AA15"/>
    <mergeCell ref="BT14:BW14"/>
    <mergeCell ref="BX14:CE14"/>
    <mergeCell ref="CF14:CQ14"/>
    <mergeCell ref="B15:C15"/>
    <mergeCell ref="D15:E15"/>
    <mergeCell ref="F15:G15"/>
    <mergeCell ref="H15:I15"/>
    <mergeCell ref="J15:K15"/>
    <mergeCell ref="L15:M15"/>
    <mergeCell ref="N15:O15"/>
    <mergeCell ref="AH16:AI16"/>
    <mergeCell ref="AJ16:AK16"/>
    <mergeCell ref="N16:O16"/>
    <mergeCell ref="P16:Q16"/>
    <mergeCell ref="R16:S16"/>
    <mergeCell ref="T16:U16"/>
    <mergeCell ref="V16:W16"/>
    <mergeCell ref="X16:Y16"/>
    <mergeCell ref="BL15:BM15"/>
    <mergeCell ref="BN15:BO15"/>
    <mergeCell ref="BP15:BQ15"/>
    <mergeCell ref="BR15:BS15"/>
    <mergeCell ref="B16:C16"/>
    <mergeCell ref="D16:E16"/>
    <mergeCell ref="F16:G16"/>
    <mergeCell ref="H16:I16"/>
    <mergeCell ref="J16:K16"/>
    <mergeCell ref="L16:M16"/>
    <mergeCell ref="AZ15:BA15"/>
    <mergeCell ref="BB15:BC15"/>
    <mergeCell ref="BD15:BE15"/>
    <mergeCell ref="BF15:BG15"/>
    <mergeCell ref="BH15:BI15"/>
    <mergeCell ref="BJ15:BK15"/>
    <mergeCell ref="AN15:AO15"/>
    <mergeCell ref="AP15:AQ15"/>
    <mergeCell ref="AR15:AS15"/>
    <mergeCell ref="AT15:AU15"/>
    <mergeCell ref="AV15:AW15"/>
    <mergeCell ref="AX15:AY15"/>
    <mergeCell ref="AB15:AC15"/>
    <mergeCell ref="AD15:AE15"/>
    <mergeCell ref="L17:M17"/>
    <mergeCell ref="N17:O17"/>
    <mergeCell ref="P17:Q17"/>
    <mergeCell ref="R17:S17"/>
    <mergeCell ref="T17:U17"/>
    <mergeCell ref="V17:W17"/>
    <mergeCell ref="BJ16:BK16"/>
    <mergeCell ref="BL16:BM16"/>
    <mergeCell ref="BN16:BO16"/>
    <mergeCell ref="BP16:BQ16"/>
    <mergeCell ref="BR16:BS16"/>
    <mergeCell ref="B17:C17"/>
    <mergeCell ref="D17:E17"/>
    <mergeCell ref="F17:G17"/>
    <mergeCell ref="H17:I17"/>
    <mergeCell ref="J17:K17"/>
    <mergeCell ref="AX16:AY16"/>
    <mergeCell ref="AZ16:BA16"/>
    <mergeCell ref="BB16:BC16"/>
    <mergeCell ref="BD16:BE16"/>
    <mergeCell ref="BF16:BG16"/>
    <mergeCell ref="BH16:BI16"/>
    <mergeCell ref="AL16:AM16"/>
    <mergeCell ref="AN16:AO16"/>
    <mergeCell ref="AP16:AQ16"/>
    <mergeCell ref="AR16:AS16"/>
    <mergeCell ref="AT16:AU16"/>
    <mergeCell ref="AV16:AW16"/>
    <mergeCell ref="Z16:AA16"/>
    <mergeCell ref="AB16:AC16"/>
    <mergeCell ref="AD16:AE16"/>
    <mergeCell ref="AF16:AG16"/>
    <mergeCell ref="V18:W18"/>
    <mergeCell ref="X18:Y18"/>
    <mergeCell ref="B18:C18"/>
    <mergeCell ref="D18:E18"/>
    <mergeCell ref="F18:G18"/>
    <mergeCell ref="H18:I18"/>
    <mergeCell ref="J18:K18"/>
    <mergeCell ref="L18:M18"/>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BJ18:BK18"/>
    <mergeCell ref="BL18:BM18"/>
    <mergeCell ref="BN18:BO18"/>
    <mergeCell ref="BP18:BQ18"/>
    <mergeCell ref="BR18:BS18"/>
    <mergeCell ref="B19:C19"/>
    <mergeCell ref="D19:E19"/>
    <mergeCell ref="F19:G19"/>
    <mergeCell ref="H19:I19"/>
    <mergeCell ref="J19:K19"/>
    <mergeCell ref="AX18:AY18"/>
    <mergeCell ref="AZ18:BA18"/>
    <mergeCell ref="BB18:BC18"/>
    <mergeCell ref="BD18:BE18"/>
    <mergeCell ref="BF18:BG18"/>
    <mergeCell ref="BH18:BI18"/>
    <mergeCell ref="AL18:AM18"/>
    <mergeCell ref="AN18:AO18"/>
    <mergeCell ref="AP18:AQ18"/>
    <mergeCell ref="AR18:AS18"/>
    <mergeCell ref="AT18:AU18"/>
    <mergeCell ref="AV18:AW18"/>
    <mergeCell ref="Z18:AA18"/>
    <mergeCell ref="AB18:AC18"/>
    <mergeCell ref="AD18:AE18"/>
    <mergeCell ref="AF18:AG18"/>
    <mergeCell ref="AH18:AI18"/>
    <mergeCell ref="AJ18:AK18"/>
    <mergeCell ref="N18:O18"/>
    <mergeCell ref="P18:Q18"/>
    <mergeCell ref="R18:S18"/>
    <mergeCell ref="T18:U18"/>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AH20:AI20"/>
    <mergeCell ref="AJ20:AK20"/>
    <mergeCell ref="N20:O20"/>
    <mergeCell ref="P20:Q20"/>
    <mergeCell ref="R20:S20"/>
    <mergeCell ref="T20:U20"/>
    <mergeCell ref="V20:W20"/>
    <mergeCell ref="X20:Y20"/>
    <mergeCell ref="B20:C20"/>
    <mergeCell ref="D20:E20"/>
    <mergeCell ref="F20:G20"/>
    <mergeCell ref="H20:I20"/>
    <mergeCell ref="J20:K20"/>
    <mergeCell ref="L20:M20"/>
    <mergeCell ref="BH19:BI19"/>
    <mergeCell ref="BJ19:BK19"/>
    <mergeCell ref="BL19:BM19"/>
    <mergeCell ref="L19:M19"/>
    <mergeCell ref="N19:O19"/>
    <mergeCell ref="P19:Q19"/>
    <mergeCell ref="R19:S19"/>
    <mergeCell ref="T19:U19"/>
    <mergeCell ref="V19:W19"/>
    <mergeCell ref="L21:M21"/>
    <mergeCell ref="N21:O21"/>
    <mergeCell ref="P21:Q21"/>
    <mergeCell ref="R21:S21"/>
    <mergeCell ref="T21:U21"/>
    <mergeCell ref="V21:W21"/>
    <mergeCell ref="BJ20:BK20"/>
    <mergeCell ref="BL20:BM20"/>
    <mergeCell ref="BN20:BO20"/>
    <mergeCell ref="BP20:BQ20"/>
    <mergeCell ref="BR20:BS20"/>
    <mergeCell ref="B21:C21"/>
    <mergeCell ref="D21:E21"/>
    <mergeCell ref="F21:G21"/>
    <mergeCell ref="H21:I21"/>
    <mergeCell ref="J21:K21"/>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V22:W22"/>
    <mergeCell ref="X22:Y22"/>
    <mergeCell ref="B22:C22"/>
    <mergeCell ref="D22:E22"/>
    <mergeCell ref="F22:G22"/>
    <mergeCell ref="H22:I22"/>
    <mergeCell ref="J22:K22"/>
    <mergeCell ref="L22:M22"/>
    <mergeCell ref="BH21:BI21"/>
    <mergeCell ref="BJ21:BK21"/>
    <mergeCell ref="BL21:BM21"/>
    <mergeCell ref="BN21:BO21"/>
    <mergeCell ref="BP21:BQ21"/>
    <mergeCell ref="BR21:BS21"/>
    <mergeCell ref="AV21:AW21"/>
    <mergeCell ref="AX21:AY21"/>
    <mergeCell ref="AZ21:BA21"/>
    <mergeCell ref="BB21:BC21"/>
    <mergeCell ref="BD21:BE21"/>
    <mergeCell ref="BF21:BG21"/>
    <mergeCell ref="AJ21:AK21"/>
    <mergeCell ref="AL21:AM21"/>
    <mergeCell ref="AN21:AO21"/>
    <mergeCell ref="AP21:AQ21"/>
    <mergeCell ref="AR21:AS21"/>
    <mergeCell ref="AT21:AU21"/>
    <mergeCell ref="X21:Y21"/>
    <mergeCell ref="Z21:AA21"/>
    <mergeCell ref="AB21:AC21"/>
    <mergeCell ref="AD21:AE21"/>
    <mergeCell ref="AF21:AG21"/>
    <mergeCell ref="AH21:AI21"/>
    <mergeCell ref="BJ22:BK22"/>
    <mergeCell ref="BL22:BM22"/>
    <mergeCell ref="BN22:BO22"/>
    <mergeCell ref="BP22:BQ22"/>
    <mergeCell ref="BR22:BS22"/>
    <mergeCell ref="B23:C23"/>
    <mergeCell ref="D23:E23"/>
    <mergeCell ref="F23:G23"/>
    <mergeCell ref="H23:I23"/>
    <mergeCell ref="J23:K23"/>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AF22:AG22"/>
    <mergeCell ref="AH22:AI22"/>
    <mergeCell ref="AJ22:AK22"/>
    <mergeCell ref="N22:O22"/>
    <mergeCell ref="P22:Q22"/>
    <mergeCell ref="R22:S22"/>
    <mergeCell ref="T22:U22"/>
    <mergeCell ref="BN23:BO23"/>
    <mergeCell ref="BP23:BQ23"/>
    <mergeCell ref="BR23:BS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AH24:AI24"/>
    <mergeCell ref="AJ24:AK24"/>
    <mergeCell ref="N24:O24"/>
    <mergeCell ref="P24:Q24"/>
    <mergeCell ref="R24:S24"/>
    <mergeCell ref="T24:U24"/>
    <mergeCell ref="V24:W24"/>
    <mergeCell ref="X24:Y24"/>
    <mergeCell ref="B24:C24"/>
    <mergeCell ref="D24:E24"/>
    <mergeCell ref="F24:G24"/>
    <mergeCell ref="H24:I24"/>
    <mergeCell ref="J24:K24"/>
    <mergeCell ref="L24:M24"/>
    <mergeCell ref="BH23:BI23"/>
    <mergeCell ref="BJ23:BK23"/>
    <mergeCell ref="BL23:BM23"/>
    <mergeCell ref="L23:M23"/>
    <mergeCell ref="N23:O23"/>
    <mergeCell ref="P23:Q23"/>
    <mergeCell ref="R23:S23"/>
    <mergeCell ref="T23:U23"/>
    <mergeCell ref="V23:W23"/>
    <mergeCell ref="Z25:AA25"/>
    <mergeCell ref="AB25:AC25"/>
    <mergeCell ref="AD25:AE25"/>
    <mergeCell ref="AF25:AG25"/>
    <mergeCell ref="AH25:AI25"/>
    <mergeCell ref="AJ25:AK25"/>
    <mergeCell ref="BJ24:BK24"/>
    <mergeCell ref="BL24:BM24"/>
    <mergeCell ref="BN24:BO24"/>
    <mergeCell ref="BP24:BQ24"/>
    <mergeCell ref="BR24:BS24"/>
    <mergeCell ref="B25:Q27"/>
    <mergeCell ref="R25:S25"/>
    <mergeCell ref="T25:U25"/>
    <mergeCell ref="V25:W25"/>
    <mergeCell ref="X25:Y25"/>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BJ25:BK25"/>
    <mergeCell ref="BL25:BM25"/>
    <mergeCell ref="BN25:BO25"/>
    <mergeCell ref="BP25:BQ25"/>
    <mergeCell ref="BR25:BS29"/>
    <mergeCell ref="BT25:BW27"/>
    <mergeCell ref="BN26:BO26"/>
    <mergeCell ref="BP26:BQ26"/>
    <mergeCell ref="BN27:BO27"/>
    <mergeCell ref="BP27:BQ27"/>
    <mergeCell ref="AX25:AY25"/>
    <mergeCell ref="AZ25:BA25"/>
    <mergeCell ref="BB25:BC25"/>
    <mergeCell ref="BD25:BE25"/>
    <mergeCell ref="BF25:BG25"/>
    <mergeCell ref="BH25:BI25"/>
    <mergeCell ref="AL25:AM25"/>
    <mergeCell ref="AN25:AO25"/>
    <mergeCell ref="AP25:AQ25"/>
    <mergeCell ref="AR25:AS25"/>
    <mergeCell ref="AT25:AU25"/>
    <mergeCell ref="AV25:AW25"/>
    <mergeCell ref="BF27:BG27"/>
    <mergeCell ref="BH27:BI27"/>
    <mergeCell ref="BJ27:BK27"/>
    <mergeCell ref="BL27:BM27"/>
    <mergeCell ref="AP27:AQ27"/>
    <mergeCell ref="AR27:AS27"/>
    <mergeCell ref="AT27:AU27"/>
    <mergeCell ref="AV27:AW27"/>
    <mergeCell ref="AX27:AY27"/>
    <mergeCell ref="AZ27:BA27"/>
    <mergeCell ref="R27:S27"/>
    <mergeCell ref="T27:U27"/>
    <mergeCell ref="V27:W27"/>
    <mergeCell ref="X27:Y27"/>
    <mergeCell ref="Z27:AA27"/>
    <mergeCell ref="AB27:AC27"/>
    <mergeCell ref="BB26:BC26"/>
    <mergeCell ref="BD26:BE26"/>
    <mergeCell ref="BF26:BG26"/>
    <mergeCell ref="BH26:BI26"/>
    <mergeCell ref="BJ26:BK26"/>
    <mergeCell ref="BL26:BM26"/>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BB27:BC27"/>
    <mergeCell ref="BD27:BE27"/>
    <mergeCell ref="AD27:AE27"/>
    <mergeCell ref="AF27:AG27"/>
    <mergeCell ref="AH27:AI27"/>
    <mergeCell ref="AJ27:AK27"/>
    <mergeCell ref="AL27:AM27"/>
    <mergeCell ref="AN27:AO27"/>
    <mergeCell ref="BL28:BM28"/>
    <mergeCell ref="BN28:BO28"/>
    <mergeCell ref="BP28:BQ28"/>
    <mergeCell ref="BT28:BW28"/>
    <mergeCell ref="R29:S29"/>
    <mergeCell ref="T29:U29"/>
    <mergeCell ref="V29:W29"/>
    <mergeCell ref="X29:Y29"/>
    <mergeCell ref="Z29:AA29"/>
    <mergeCell ref="AB29:AC29"/>
    <mergeCell ref="AZ28:BA28"/>
    <mergeCell ref="BB28:BC28"/>
    <mergeCell ref="BD28:BE28"/>
    <mergeCell ref="BF28:BG28"/>
    <mergeCell ref="BH28:BI28"/>
    <mergeCell ref="BJ28:BK28"/>
    <mergeCell ref="AN28:AO28"/>
    <mergeCell ref="AP28:AQ28"/>
    <mergeCell ref="AR28:AS28"/>
    <mergeCell ref="AT28:AU28"/>
    <mergeCell ref="AV28:AW28"/>
    <mergeCell ref="AX28:AY28"/>
    <mergeCell ref="AB28:AC28"/>
    <mergeCell ref="AD28:AE28"/>
    <mergeCell ref="AF28:AG28"/>
    <mergeCell ref="AH28:AI28"/>
    <mergeCell ref="BT31:CE31"/>
    <mergeCell ref="CG31:C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AD29:AE29"/>
    <mergeCell ref="AF29:AG29"/>
    <mergeCell ref="AH29:AI29"/>
    <mergeCell ref="AJ29:AK29"/>
    <mergeCell ref="AL29:AM29"/>
    <mergeCell ref="AN29:AO29"/>
    <mergeCell ref="N32:O32"/>
    <mergeCell ref="P32:Q32"/>
    <mergeCell ref="R32:S32"/>
    <mergeCell ref="T32:U32"/>
    <mergeCell ref="V32:W32"/>
    <mergeCell ref="X32:Y32"/>
    <mergeCell ref="B32:C32"/>
    <mergeCell ref="D32:E32"/>
    <mergeCell ref="F32:G32"/>
    <mergeCell ref="H32:I32"/>
    <mergeCell ref="J32:K32"/>
    <mergeCell ref="L32:M32"/>
    <mergeCell ref="BN29:BO29"/>
    <mergeCell ref="BP29:BQ29"/>
    <mergeCell ref="A31:BG31"/>
    <mergeCell ref="BI31:BR31"/>
    <mergeCell ref="B28:Q29"/>
    <mergeCell ref="Z28:AA28"/>
    <mergeCell ref="AJ28:AK28"/>
    <mergeCell ref="AL28:AM28"/>
    <mergeCell ref="R28:S28"/>
    <mergeCell ref="T28:U28"/>
    <mergeCell ref="V28:W28"/>
    <mergeCell ref="X28:Y28"/>
    <mergeCell ref="R33:S33"/>
    <mergeCell ref="T33:U33"/>
    <mergeCell ref="V33:W33"/>
    <mergeCell ref="X33:Y33"/>
    <mergeCell ref="Z33:AA33"/>
    <mergeCell ref="BT32:BU34"/>
    <mergeCell ref="BV32:CA32"/>
    <mergeCell ref="CG32:CP32"/>
    <mergeCell ref="B33:C33"/>
    <mergeCell ref="D33:E33"/>
    <mergeCell ref="F33:G33"/>
    <mergeCell ref="H33:I33"/>
    <mergeCell ref="J33:K33"/>
    <mergeCell ref="L33:M33"/>
    <mergeCell ref="N33:O33"/>
    <mergeCell ref="AX32:AY32"/>
    <mergeCell ref="AZ32:BA32"/>
    <mergeCell ref="BB32:BC32"/>
    <mergeCell ref="BD32:BE32"/>
    <mergeCell ref="BF32:BG32"/>
    <mergeCell ref="BI32:BR32"/>
    <mergeCell ref="AL32:AM32"/>
    <mergeCell ref="AN32:AO32"/>
    <mergeCell ref="AP32:AQ32"/>
    <mergeCell ref="AR32:AS32"/>
    <mergeCell ref="AT32:AU32"/>
    <mergeCell ref="AV32:AW32"/>
    <mergeCell ref="Z32:AA32"/>
    <mergeCell ref="AB32:AC32"/>
    <mergeCell ref="AD32:AE32"/>
    <mergeCell ref="AF32:AG32"/>
    <mergeCell ref="AH32:AI32"/>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Z33:BA33"/>
    <mergeCell ref="BB33:BC33"/>
    <mergeCell ref="BD33:BE33"/>
    <mergeCell ref="BF33:BG33"/>
    <mergeCell ref="BI33:BJ33"/>
    <mergeCell ref="BV33:CA33"/>
    <mergeCell ref="AN33:AO33"/>
    <mergeCell ref="AP33:AQ33"/>
    <mergeCell ref="AR33:AS33"/>
    <mergeCell ref="AT33:AU33"/>
    <mergeCell ref="AV33:AW33"/>
    <mergeCell ref="AX33:AY33"/>
    <mergeCell ref="AB33:AC33"/>
    <mergeCell ref="AD33:AE33"/>
    <mergeCell ref="AF33:AG33"/>
    <mergeCell ref="AH33:AI33"/>
    <mergeCell ref="AJ33:AK33"/>
    <mergeCell ref="AL33:AM33"/>
    <mergeCell ref="P33:Q33"/>
    <mergeCell ref="BT35:BU36"/>
    <mergeCell ref="BV35:CA35"/>
    <mergeCell ref="B36:P38"/>
    <mergeCell ref="Q36:AG38"/>
    <mergeCell ref="BI36:BP36"/>
    <mergeCell ref="BQ36:BR36"/>
    <mergeCell ref="BV36:CA36"/>
    <mergeCell ref="BD34:BE34"/>
    <mergeCell ref="BF34:BG34"/>
    <mergeCell ref="BI34:BR34"/>
    <mergeCell ref="BV34:CA34"/>
    <mergeCell ref="CG34:CP34"/>
    <mergeCell ref="BI35:BJ35"/>
    <mergeCell ref="BK35:BL35"/>
    <mergeCell ref="BM35:BN35"/>
    <mergeCell ref="BO35:BP35"/>
    <mergeCell ref="BQ35:BR35"/>
    <mergeCell ref="AR34:AS34"/>
    <mergeCell ref="AT34:AU34"/>
    <mergeCell ref="AV34:AW34"/>
    <mergeCell ref="AX34:AY34"/>
    <mergeCell ref="AZ34:BA34"/>
    <mergeCell ref="BB34:BC34"/>
    <mergeCell ref="AF34:AG34"/>
    <mergeCell ref="AH34:AI34"/>
    <mergeCell ref="AJ34:AK34"/>
    <mergeCell ref="AL34:AM34"/>
    <mergeCell ref="AN34:AO34"/>
    <mergeCell ref="AP34:AQ34"/>
    <mergeCell ref="T34:U34"/>
    <mergeCell ref="V34:W34"/>
    <mergeCell ref="X34:Y34"/>
    <mergeCell ref="X39:Y39"/>
    <mergeCell ref="Z39:AA39"/>
    <mergeCell ref="B40:P40"/>
    <mergeCell ref="R40:S43"/>
    <mergeCell ref="T40:U40"/>
    <mergeCell ref="V40:W40"/>
    <mergeCell ref="X40:Y40"/>
    <mergeCell ref="Z40:AA43"/>
    <mergeCell ref="B42:P42"/>
    <mergeCell ref="T42:U42"/>
    <mergeCell ref="BT37:CA38"/>
    <mergeCell ref="CB37:CB38"/>
    <mergeCell ref="CC37:CC38"/>
    <mergeCell ref="CD37:CD38"/>
    <mergeCell ref="CE37:CE38"/>
    <mergeCell ref="A38:A44"/>
    <mergeCell ref="B39:P39"/>
    <mergeCell ref="R39:S39"/>
    <mergeCell ref="T39:U39"/>
    <mergeCell ref="V39:W39"/>
    <mergeCell ref="BV42:BW42"/>
    <mergeCell ref="BX42:BY42"/>
    <mergeCell ref="BZ42:CA42"/>
    <mergeCell ref="CB42:CC42"/>
    <mergeCell ref="CD42:CE42"/>
    <mergeCell ref="CB44:CC44"/>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CH42:CI42"/>
    <mergeCell ref="CJ42:CK42"/>
    <mergeCell ref="CL42:CM42"/>
    <mergeCell ref="CN42:CO42"/>
    <mergeCell ref="CP42:CQ42"/>
    <mergeCell ref="B43:P43"/>
    <mergeCell ref="T43:U43"/>
    <mergeCell ref="V43:W43"/>
    <mergeCell ref="X43:Y43"/>
    <mergeCell ref="BB43:BO43"/>
    <mergeCell ref="CF42:CG42"/>
    <mergeCell ref="V42:W42"/>
    <mergeCell ref="X42:Y42"/>
    <mergeCell ref="BB42:BO42"/>
    <mergeCell ref="BP42:BQ42"/>
    <mergeCell ref="BR42:BS42"/>
    <mergeCell ref="BT42:BU42"/>
    <mergeCell ref="CN43:CO43"/>
    <mergeCell ref="CP43:CQ43"/>
    <mergeCell ref="B44:P44"/>
    <mergeCell ref="R44:S44"/>
    <mergeCell ref="T44:U44"/>
    <mergeCell ref="V44:W44"/>
    <mergeCell ref="X44:Y44"/>
    <mergeCell ref="Z44:AA44"/>
    <mergeCell ref="BB44:BO44"/>
    <mergeCell ref="BP44:BQ44"/>
    <mergeCell ref="CB43:CC43"/>
    <mergeCell ref="CD43:CE43"/>
    <mergeCell ref="CF43:CG43"/>
    <mergeCell ref="CH43:CI43"/>
    <mergeCell ref="CJ43:CK43"/>
    <mergeCell ref="CL43:CM43"/>
    <mergeCell ref="BP43:BQ43"/>
    <mergeCell ref="BR43:BS43"/>
    <mergeCell ref="BT43:BU43"/>
    <mergeCell ref="BV43:BW43"/>
    <mergeCell ref="BX43:BY43"/>
    <mergeCell ref="BZ43:CA43"/>
    <mergeCell ref="CP44:CQ44"/>
    <mergeCell ref="BT45:BU45"/>
    <mergeCell ref="BV45:BW45"/>
    <mergeCell ref="BX45:BY45"/>
    <mergeCell ref="BZ45:CA45"/>
    <mergeCell ref="CB45:CC45"/>
    <mergeCell ref="CD45:CE45"/>
    <mergeCell ref="CD44:CE44"/>
    <mergeCell ref="CF44:CG44"/>
    <mergeCell ref="CH44:CI44"/>
    <mergeCell ref="CJ44:CK44"/>
    <mergeCell ref="CL44:CM44"/>
    <mergeCell ref="CN44:CO44"/>
    <mergeCell ref="BR44:BS44"/>
    <mergeCell ref="BT44:BU44"/>
    <mergeCell ref="BV44:BW44"/>
    <mergeCell ref="BX44:BY44"/>
    <mergeCell ref="BZ44:CA44"/>
    <mergeCell ref="A46:V46"/>
    <mergeCell ref="Y46:AG46"/>
    <mergeCell ref="AJ46:AM48"/>
    <mergeCell ref="AN46:AO46"/>
    <mergeCell ref="BB46:BO50"/>
    <mergeCell ref="BP46:BQ46"/>
    <mergeCell ref="CF45:CG45"/>
    <mergeCell ref="CH45:CI45"/>
    <mergeCell ref="CJ45:CK45"/>
    <mergeCell ref="CL45:CM45"/>
    <mergeCell ref="CN45:CO45"/>
    <mergeCell ref="CF47:CG47"/>
    <mergeCell ref="CH47:CI47"/>
    <mergeCell ref="CJ47:CK47"/>
    <mergeCell ref="CL47:CM47"/>
    <mergeCell ref="CN47:CO47"/>
    <mergeCell ref="CP45:CQ45"/>
    <mergeCell ref="CD46:CE46"/>
    <mergeCell ref="CF46:CG46"/>
    <mergeCell ref="CH46:CI46"/>
    <mergeCell ref="CJ46:CK46"/>
    <mergeCell ref="CL46:CM46"/>
    <mergeCell ref="CN46:CO46"/>
    <mergeCell ref="BR46:BS46"/>
    <mergeCell ref="BT46:BU46"/>
    <mergeCell ref="BV46:BW46"/>
    <mergeCell ref="BX46:BY46"/>
    <mergeCell ref="BZ50:CA50"/>
    <mergeCell ref="CB50:CC50"/>
    <mergeCell ref="CD50:CE50"/>
    <mergeCell ref="CF50:CG50"/>
    <mergeCell ref="CH50:CI50"/>
    <mergeCell ref="BZ46:CA46"/>
    <mergeCell ref="CB46:CC46"/>
    <mergeCell ref="CP47:CQ47"/>
    <mergeCell ref="BT47:BU47"/>
    <mergeCell ref="BV47:BW47"/>
    <mergeCell ref="BX47:BY47"/>
    <mergeCell ref="BZ47:CA47"/>
    <mergeCell ref="CB47:CC47"/>
    <mergeCell ref="CD47:CE47"/>
    <mergeCell ref="CP46:CQ46"/>
    <mergeCell ref="W48:W49"/>
    <mergeCell ref="Y48:AF48"/>
    <mergeCell ref="AN48:AO48"/>
    <mergeCell ref="BP48:CI48"/>
    <mergeCell ref="BB51:BO51"/>
    <mergeCell ref="CD49:CE49"/>
    <mergeCell ref="CF49:CG49"/>
    <mergeCell ref="CH49:CI49"/>
    <mergeCell ref="Y50:AF50"/>
    <mergeCell ref="AN50:AO50"/>
    <mergeCell ref="BP50:BQ50"/>
    <mergeCell ref="BR50:BS50"/>
    <mergeCell ref="BT50:BU50"/>
    <mergeCell ref="BV50:BW50"/>
    <mergeCell ref="BX50:BY50"/>
    <mergeCell ref="BR49:BS49"/>
    <mergeCell ref="BT49:BU49"/>
    <mergeCell ref="BV49:BW49"/>
    <mergeCell ref="BX49:BY49"/>
    <mergeCell ref="BZ49:CA49"/>
    <mergeCell ref="CB49:CC49"/>
    <mergeCell ref="CF51:CG51"/>
    <mergeCell ref="CH51:CI51"/>
    <mergeCell ref="BP51:BQ51"/>
    <mergeCell ref="B53:G53"/>
    <mergeCell ref="H53:I53"/>
    <mergeCell ref="Y53:AB54"/>
    <mergeCell ref="AC53:AD53"/>
    <mergeCell ref="AJ53:AO53"/>
    <mergeCell ref="AU53:AZ53"/>
    <mergeCell ref="CB51:CC51"/>
    <mergeCell ref="J49:M50"/>
    <mergeCell ref="N49:T50"/>
    <mergeCell ref="Y49:AF49"/>
    <mergeCell ref="AJ49:AM50"/>
    <mergeCell ref="AN49:AO49"/>
    <mergeCell ref="BP49:BQ49"/>
    <mergeCell ref="BF53:BS53"/>
    <mergeCell ref="BV53:CE53"/>
    <mergeCell ref="A47:G50"/>
    <mergeCell ref="H47:I50"/>
    <mergeCell ref="J47:M48"/>
    <mergeCell ref="N47:T48"/>
    <mergeCell ref="CD51:CE51"/>
    <mergeCell ref="B52:G52"/>
    <mergeCell ref="H52:I52"/>
    <mergeCell ref="Y52:Z52"/>
    <mergeCell ref="AA52:AG52"/>
    <mergeCell ref="AJ52:AO52"/>
    <mergeCell ref="U47:V50"/>
    <mergeCell ref="Y47:AF47"/>
    <mergeCell ref="AN47:AO47"/>
    <mergeCell ref="BP47:BQ47"/>
    <mergeCell ref="BR47:BS47"/>
    <mergeCell ref="H54:I54"/>
    <mergeCell ref="AC54:AD54"/>
    <mergeCell ref="AJ54:AO54"/>
    <mergeCell ref="AU54:AZ54"/>
    <mergeCell ref="BF54:BK54"/>
    <mergeCell ref="BM54:BR54"/>
    <mergeCell ref="BM58:BR58"/>
    <mergeCell ref="BV58:CD58"/>
    <mergeCell ref="BV56:CD56"/>
    <mergeCell ref="CF56:CN56"/>
    <mergeCell ref="B57:G57"/>
    <mergeCell ref="H57:I57"/>
    <mergeCell ref="Y57:AB58"/>
    <mergeCell ref="AC57:AD57"/>
    <mergeCell ref="AJ57:AO57"/>
    <mergeCell ref="AU57:AZ57"/>
    <mergeCell ref="BF57:BK57"/>
    <mergeCell ref="BM57:BR57"/>
    <mergeCell ref="BT51:BU51"/>
    <mergeCell ref="BV51:BW51"/>
    <mergeCell ref="BX51:BY51"/>
    <mergeCell ref="BZ51:CA51"/>
    <mergeCell ref="B51:G51"/>
    <mergeCell ref="H51:I51"/>
    <mergeCell ref="J51:S53"/>
    <mergeCell ref="AJ51:AO51"/>
    <mergeCell ref="CF53:CO53"/>
    <mergeCell ref="BM55:BR55"/>
    <mergeCell ref="BV55:CD55"/>
    <mergeCell ref="CF55:CN55"/>
    <mergeCell ref="B56:G56"/>
    <mergeCell ref="H56:I56"/>
    <mergeCell ref="AC56:AD56"/>
    <mergeCell ref="AJ56:AO56"/>
    <mergeCell ref="AU56:AZ56"/>
    <mergeCell ref="BF56:BK56"/>
    <mergeCell ref="BM56:BR56"/>
    <mergeCell ref="BV54:CD54"/>
    <mergeCell ref="CF54:CN54"/>
    <mergeCell ref="B55:G55"/>
    <mergeCell ref="H55:I55"/>
    <mergeCell ref="J55:S64"/>
    <mergeCell ref="Y55:AB56"/>
    <mergeCell ref="AC55:AD55"/>
    <mergeCell ref="AJ55:AO55"/>
    <mergeCell ref="AU55:AZ55"/>
    <mergeCell ref="BF55:BK55"/>
    <mergeCell ref="BV57:CD57"/>
    <mergeCell ref="CF57:CN57"/>
    <mergeCell ref="B54:G54"/>
    <mergeCell ref="H61:I61"/>
    <mergeCell ref="Y61:AB62"/>
    <mergeCell ref="AC61:AD61"/>
    <mergeCell ref="AJ61:AO61"/>
    <mergeCell ref="AU61:AZ61"/>
    <mergeCell ref="CF59:CN59"/>
    <mergeCell ref="B60:G60"/>
    <mergeCell ref="H60:I60"/>
    <mergeCell ref="AC60:AD60"/>
    <mergeCell ref="AJ60:AO60"/>
    <mergeCell ref="AU60:AZ60"/>
    <mergeCell ref="BF60:BK60"/>
    <mergeCell ref="BM60:BR60"/>
    <mergeCell ref="BV60:CD60"/>
    <mergeCell ref="CF60:CN60"/>
    <mergeCell ref="CF58:CN58"/>
    <mergeCell ref="B59:G59"/>
    <mergeCell ref="H59:I59"/>
    <mergeCell ref="Y59:AB60"/>
    <mergeCell ref="AC59:AD59"/>
    <mergeCell ref="AJ59:AO59"/>
    <mergeCell ref="AU59:AZ59"/>
    <mergeCell ref="BF59:BK59"/>
    <mergeCell ref="BM59:BR59"/>
    <mergeCell ref="BV59:CD59"/>
    <mergeCell ref="B58:G58"/>
    <mergeCell ref="H58:I58"/>
    <mergeCell ref="AC58:AD58"/>
    <mergeCell ref="AJ58:AO58"/>
    <mergeCell ref="AU58:AZ58"/>
    <mergeCell ref="BF58:BK58"/>
    <mergeCell ref="B61:G61"/>
    <mergeCell ref="B64:G64"/>
    <mergeCell ref="H64:I64"/>
    <mergeCell ref="AC64:AD64"/>
    <mergeCell ref="AJ64:AO64"/>
    <mergeCell ref="AU64:AX66"/>
    <mergeCell ref="AY64:AZ64"/>
    <mergeCell ref="BM64:BR64"/>
    <mergeCell ref="BV64:CD64"/>
    <mergeCell ref="CF64:CN64"/>
    <mergeCell ref="BM62:BR62"/>
    <mergeCell ref="B63:G63"/>
    <mergeCell ref="H63:I63"/>
    <mergeCell ref="Y63:AB64"/>
    <mergeCell ref="AC63:AD63"/>
    <mergeCell ref="AJ63:AO63"/>
    <mergeCell ref="AU63:AZ63"/>
    <mergeCell ref="BF63:BK63"/>
    <mergeCell ref="BM63:BR63"/>
    <mergeCell ref="B62:G62"/>
    <mergeCell ref="H62:I62"/>
    <mergeCell ref="AC62:AD62"/>
    <mergeCell ref="AJ62:AO62"/>
    <mergeCell ref="AU62:AZ62"/>
    <mergeCell ref="BF62:BK62"/>
    <mergeCell ref="BV63:CO63"/>
    <mergeCell ref="B67:G67"/>
    <mergeCell ref="H67:I67"/>
    <mergeCell ref="AC67:AD67"/>
    <mergeCell ref="AL67:AO67"/>
    <mergeCell ref="AU67:AX68"/>
    <mergeCell ref="AY67:AZ67"/>
    <mergeCell ref="BF67:BQ67"/>
    <mergeCell ref="CF67:CN67"/>
    <mergeCell ref="AY65:AZ65"/>
    <mergeCell ref="CF65:CN65"/>
    <mergeCell ref="B66:G66"/>
    <mergeCell ref="H66:I66"/>
    <mergeCell ref="AC66:AD66"/>
    <mergeCell ref="AL66:AO66"/>
    <mergeCell ref="AY66:AZ66"/>
    <mergeCell ref="BF66:BS66"/>
    <mergeCell ref="B65:G65"/>
    <mergeCell ref="H65:I65"/>
    <mergeCell ref="Y65:AB69"/>
    <mergeCell ref="AC65:AD65"/>
    <mergeCell ref="AJ65:AK71"/>
    <mergeCell ref="AL65:AO65"/>
    <mergeCell ref="B68:G68"/>
    <mergeCell ref="H68:I68"/>
    <mergeCell ref="AC68:AD68"/>
    <mergeCell ref="AL68:AO68"/>
    <mergeCell ref="CF66:CN66"/>
    <mergeCell ref="B73:C74"/>
    <mergeCell ref="D73:U73"/>
    <mergeCell ref="V73:W74"/>
    <mergeCell ref="X73:AH73"/>
    <mergeCell ref="AK73:AL74"/>
    <mergeCell ref="AM73:BD73"/>
    <mergeCell ref="BE73:BF74"/>
    <mergeCell ref="BF69:BQ69"/>
    <mergeCell ref="BV69:CD69"/>
    <mergeCell ref="B70:G70"/>
    <mergeCell ref="H70:I70"/>
    <mergeCell ref="AL70:AO70"/>
    <mergeCell ref="AY70:AZ70"/>
    <mergeCell ref="BF70:BQ70"/>
    <mergeCell ref="BV70:CD70"/>
    <mergeCell ref="AY68:AZ68"/>
    <mergeCell ref="BF68:BQ68"/>
    <mergeCell ref="BV68:CD68"/>
    <mergeCell ref="B69:G69"/>
    <mergeCell ref="H69:I69"/>
    <mergeCell ref="AC69:AD69"/>
    <mergeCell ref="AL69:AO69"/>
    <mergeCell ref="AU69:AX70"/>
    <mergeCell ref="AY69:AZ69"/>
    <mergeCell ref="BV73:BW74"/>
    <mergeCell ref="BX73:CK73"/>
    <mergeCell ref="BX74:CK74"/>
    <mergeCell ref="D74:U74"/>
    <mergeCell ref="X74:Y74"/>
    <mergeCell ref="BV71:CD71"/>
    <mergeCell ref="AD5:AE5"/>
    <mergeCell ref="AY36:BF36"/>
    <mergeCell ref="AH36:AO37"/>
    <mergeCell ref="AP36:AW37"/>
    <mergeCell ref="AU77:AX78"/>
    <mergeCell ref="AY77:BA77"/>
    <mergeCell ref="AY78:BA78"/>
    <mergeCell ref="BJ77:BK77"/>
    <mergeCell ref="BL77:BM77"/>
    <mergeCell ref="BN77:BO77"/>
    <mergeCell ref="BP77:BS77"/>
    <mergeCell ref="BD78:BE78"/>
    <mergeCell ref="BF78:BG78"/>
    <mergeCell ref="BH78:BI78"/>
    <mergeCell ref="BJ78:BK78"/>
    <mergeCell ref="BL78:BM78"/>
    <mergeCell ref="BG73:BQ73"/>
    <mergeCell ref="AM74:BD74"/>
    <mergeCell ref="BG74:BH74"/>
    <mergeCell ref="BD77:BE77"/>
    <mergeCell ref="BF77:BG77"/>
    <mergeCell ref="BH77:BI77"/>
    <mergeCell ref="AL71:AO71"/>
    <mergeCell ref="BF61:BK61"/>
    <mergeCell ref="BM61:BR61"/>
    <mergeCell ref="BN78:BO78"/>
    <mergeCell ref="BP78:BS78"/>
    <mergeCell ref="BR51:BS51"/>
    <mergeCell ref="BB45:BO45"/>
    <mergeCell ref="BP45:BQ45"/>
    <mergeCell ref="BR45:BS45"/>
    <mergeCell ref="AJ32:AK32"/>
    <mergeCell ref="BV61:CD61"/>
    <mergeCell ref="CF61:CN61"/>
    <mergeCell ref="BO74:BP74"/>
    <mergeCell ref="BB77:BC77"/>
    <mergeCell ref="CF71:CO71"/>
    <mergeCell ref="Z74:AA74"/>
    <mergeCell ref="AC74:AD74"/>
    <mergeCell ref="AF74:AG74"/>
    <mergeCell ref="BI74:BJ74"/>
    <mergeCell ref="BL74:BM74"/>
    <mergeCell ref="BV65:BW67"/>
    <mergeCell ref="BX65:CD65"/>
    <mergeCell ref="BX66:CD66"/>
    <mergeCell ref="BX67:CD67"/>
    <mergeCell ref="CF68:CG70"/>
    <mergeCell ref="CH68:CN68"/>
    <mergeCell ref="CH69:CN69"/>
    <mergeCell ref="CH70:CN70"/>
    <mergeCell ref="CL73:CM74"/>
  </mergeCells>
  <phoneticPr fontId="4"/>
  <conditionalFormatting sqref="AY36">
    <cfRule type="expression" dxfId="30" priority="3">
      <formula>$BF$38=""</formula>
    </cfRule>
  </conditionalFormatting>
  <conditionalFormatting sqref="BV63:CO63">
    <cfRule type="expression" dxfId="29" priority="2">
      <formula>AND($CE$64:$CE$71="",$CO$64:$CO$71="")</formula>
    </cfRule>
  </conditionalFormatting>
  <conditionalFormatting sqref="A38:A44">
    <cfRule type="expression" dxfId="28" priority="1">
      <formula>OR(AND($AG$39:$AG$44=""),AND($AO$39:$AO$44=""),AND($AW$39:$AW$44=""))</formula>
    </cfRule>
  </conditionalFormatting>
  <dataValidations count="3">
    <dataValidation type="list" allowBlank="1" showInputMessage="1" showErrorMessage="1" sqref="R44:S44">
      <formula1>"1,2"</formula1>
    </dataValidation>
    <dataValidation type="list" allowBlank="1" showInputMessage="1" showErrorMessage="1" sqref="R39:S39">
      <formula1>"知,大"</formula1>
    </dataValidation>
    <dataValidation type="list" allowBlank="1" showInputMessage="1" showErrorMessage="1" sqref="T39:U39">
      <formula1>"般,特"</formula1>
    </dataValidation>
  </dataValidations>
  <printOptions horizontalCentered="1" verticalCentered="1"/>
  <pageMargins left="0" right="0" top="0.39370078740157483" bottom="0" header="0.31496062992125984" footer="0"/>
  <pageSetup paperSize="8" scale="71" firstPageNumber="0" pageOrder="overThenDown" orientation="portrait" cellComments="asDisplayed" useFirstPageNumber="1"/>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K123"/>
  <sheetViews>
    <sheetView showGridLines="0" zoomScale="85" zoomScaleNormal="85" zoomScaleSheetLayoutView="70" workbookViewId="0"/>
  </sheetViews>
  <sheetFormatPr defaultRowHeight="13.5"/>
  <cols>
    <col min="1" max="2" width="4" style="71" customWidth="1"/>
    <col min="3" max="101" width="2.125" style="71" customWidth="1"/>
    <col min="102" max="102" width="0.5" style="71" customWidth="1"/>
    <col min="103" max="103" width="0.875" style="71" customWidth="1"/>
    <col min="104" max="147" width="2.125" style="71" customWidth="1"/>
    <col min="148" max="16384" width="9" style="71"/>
  </cols>
  <sheetData>
    <row r="1" spans="1:141" s="2" customFormat="1" ht="20.25" customHeight="1">
      <c r="A1" s="1"/>
      <c r="B1" s="260"/>
      <c r="I1" s="3" t="s">
        <v>2519</v>
      </c>
      <c r="J1" s="4" t="s">
        <v>2547</v>
      </c>
      <c r="K1" s="4"/>
      <c r="L1" s="4"/>
      <c r="M1" s="4"/>
      <c r="N1" s="4"/>
      <c r="O1" s="4"/>
      <c r="P1" s="4"/>
      <c r="Q1" s="4"/>
      <c r="R1" s="4"/>
      <c r="S1" s="4"/>
      <c r="T1" s="4"/>
      <c r="U1" s="4"/>
      <c r="V1" s="4"/>
      <c r="W1" s="4"/>
      <c r="X1" s="4"/>
      <c r="Y1" s="4"/>
      <c r="Z1" s="4"/>
      <c r="BN1" s="1701" t="s">
        <v>722</v>
      </c>
      <c r="BO1" s="1701"/>
      <c r="BP1" s="1701"/>
      <c r="BQ1" s="1701"/>
      <c r="BR1" s="1701"/>
      <c r="BS1" s="1701"/>
      <c r="BT1" s="1701"/>
      <c r="BU1" s="1701"/>
      <c r="BV1" s="1701"/>
      <c r="BW1" s="1701"/>
      <c r="BX1" s="1701"/>
      <c r="BY1" s="1701"/>
      <c r="BZ1" s="1701"/>
      <c r="CA1" s="1701"/>
      <c r="CB1" s="1701"/>
      <c r="CC1" s="1701"/>
      <c r="CD1" s="1701"/>
      <c r="CE1" s="1701"/>
      <c r="CF1" s="1701"/>
      <c r="CG1" s="1701"/>
      <c r="CH1" s="1701"/>
      <c r="CM1" s="261"/>
      <c r="CN1" s="261"/>
      <c r="CO1" s="261"/>
      <c r="CP1" s="261"/>
      <c r="CQ1" s="261"/>
      <c r="CR1" s="261"/>
      <c r="CS1" s="261"/>
      <c r="DC1" s="261"/>
      <c r="DD1" s="261"/>
      <c r="DE1" s="261"/>
      <c r="DF1" s="261"/>
      <c r="DG1" s="261"/>
      <c r="DH1" s="261"/>
      <c r="DI1" s="261"/>
      <c r="DJ1" s="261"/>
      <c r="DR1" s="261"/>
      <c r="DS1" s="261"/>
      <c r="DT1" s="261"/>
      <c r="DU1" s="261"/>
      <c r="DV1" s="261"/>
      <c r="DW1" s="261"/>
      <c r="DX1" s="261"/>
      <c r="EF1" s="261"/>
      <c r="EG1" s="261"/>
      <c r="EH1" s="261"/>
      <c r="EI1" s="261"/>
      <c r="EJ1" s="261"/>
      <c r="EK1" s="261"/>
    </row>
    <row r="2" spans="1:141" s="11" customFormat="1" ht="23.25" customHeight="1">
      <c r="A2" s="7"/>
      <c r="B2" s="262"/>
      <c r="C2" s="7"/>
      <c r="D2" s="8"/>
      <c r="E2" s="8"/>
      <c r="F2" s="8"/>
      <c r="G2" s="1703" t="s">
        <v>2</v>
      </c>
      <c r="H2" s="1704"/>
      <c r="I2" s="1704"/>
      <c r="J2" s="1705"/>
      <c r="K2" s="1709" t="s">
        <v>3</v>
      </c>
      <c r="L2" s="1710"/>
      <c r="M2" s="1710"/>
      <c r="N2" s="1710"/>
      <c r="O2" s="1710"/>
      <c r="P2" s="1710"/>
      <c r="Q2" s="1711"/>
      <c r="R2" s="1711"/>
      <c r="S2" s="1711"/>
      <c r="T2" s="1711"/>
      <c r="U2" s="1711"/>
      <c r="V2" s="1711"/>
      <c r="W2" s="1711"/>
      <c r="X2" s="1779" t="s">
        <v>723</v>
      </c>
      <c r="Y2" s="1779"/>
      <c r="Z2" s="1779"/>
      <c r="AA2" s="1779"/>
      <c r="AB2" s="1779"/>
      <c r="AC2" s="1779"/>
      <c r="AD2" s="1779"/>
      <c r="AE2" s="1779"/>
      <c r="AF2" s="1779"/>
      <c r="AG2" s="1779"/>
      <c r="AH2" s="1779"/>
      <c r="AI2" s="1779"/>
      <c r="AJ2" s="1779"/>
      <c r="AK2" s="1779"/>
      <c r="AL2" s="9"/>
      <c r="AM2" s="9"/>
      <c r="AN2" s="9"/>
      <c r="AO2" s="9"/>
      <c r="AP2" s="9"/>
      <c r="AQ2" s="9"/>
      <c r="AR2" s="9"/>
      <c r="AS2" s="9"/>
      <c r="AT2" s="9"/>
      <c r="AU2" s="9"/>
      <c r="AV2" s="9"/>
      <c r="AW2" s="9"/>
      <c r="AX2" s="9"/>
      <c r="AY2" s="9"/>
      <c r="AZ2" s="10"/>
      <c r="BA2" s="10"/>
      <c r="BB2" s="10"/>
      <c r="BC2" s="10"/>
    </row>
    <row r="3" spans="1:141" s="11" customFormat="1" ht="23.25" customHeight="1">
      <c r="A3" s="7"/>
      <c r="B3" s="262"/>
      <c r="C3" s="7"/>
      <c r="D3" s="8"/>
      <c r="E3" s="8"/>
      <c r="F3" s="8"/>
      <c r="G3" s="1706"/>
      <c r="H3" s="1707"/>
      <c r="I3" s="1707"/>
      <c r="J3" s="1708"/>
      <c r="K3" s="1709"/>
      <c r="L3" s="1710"/>
      <c r="M3" s="1710"/>
      <c r="N3" s="1710"/>
      <c r="O3" s="1710"/>
      <c r="P3" s="1710"/>
      <c r="Q3" s="1711"/>
      <c r="R3" s="1711"/>
      <c r="S3" s="1711"/>
      <c r="T3" s="1711"/>
      <c r="U3" s="1711"/>
      <c r="V3" s="1711"/>
      <c r="W3" s="1711"/>
      <c r="X3" s="1780" t="s">
        <v>724</v>
      </c>
      <c r="Y3" s="1780"/>
      <c r="Z3" s="1780"/>
      <c r="AA3" s="1780"/>
      <c r="AB3" s="1780"/>
      <c r="AC3" s="1780"/>
      <c r="AD3" s="1780"/>
      <c r="AE3" s="1780"/>
      <c r="AF3" s="1780"/>
      <c r="AG3" s="1780"/>
      <c r="AH3" s="1780"/>
      <c r="AI3" s="12"/>
      <c r="AJ3" s="12"/>
      <c r="AK3" s="13" t="s">
        <v>7</v>
      </c>
      <c r="AL3" s="13"/>
      <c r="AM3" s="14"/>
      <c r="AN3" s="14"/>
      <c r="AO3" s="14"/>
      <c r="AP3" s="14"/>
      <c r="AQ3" s="14"/>
      <c r="AR3" s="14"/>
      <c r="AS3" s="14"/>
      <c r="AT3" s="14"/>
      <c r="AU3" s="14"/>
      <c r="AV3" s="14"/>
      <c r="AW3" s="14"/>
      <c r="AX3" s="15"/>
      <c r="AY3" s="15"/>
      <c r="AZ3" s="15"/>
      <c r="BA3" s="15"/>
      <c r="BB3" s="15"/>
      <c r="BC3" s="15"/>
      <c r="BD3" s="15"/>
      <c r="BE3" s="16"/>
      <c r="BF3" s="16"/>
      <c r="BK3" s="1241" t="s">
        <v>8</v>
      </c>
      <c r="BL3" s="1242"/>
      <c r="BM3" s="1242"/>
      <c r="BN3" s="1370"/>
      <c r="BO3" s="16"/>
      <c r="BP3" s="1241" t="s">
        <v>9</v>
      </c>
      <c r="BQ3" s="1242"/>
      <c r="BR3" s="1242"/>
      <c r="BS3" s="1370"/>
      <c r="BU3" s="1241" t="s">
        <v>10</v>
      </c>
      <c r="BV3" s="1242"/>
      <c r="BW3" s="1242"/>
      <c r="BX3" s="1370"/>
      <c r="BZ3" s="1224" t="s">
        <v>11</v>
      </c>
      <c r="CA3" s="1225"/>
      <c r="CB3" s="1225"/>
      <c r="CC3" s="1225"/>
      <c r="CD3" s="1225"/>
      <c r="CE3" s="1225"/>
      <c r="CF3" s="1225"/>
      <c r="CG3" s="1225"/>
      <c r="CH3" s="1225"/>
      <c r="CI3" s="1225"/>
      <c r="CJ3" s="1225"/>
      <c r="CK3" s="1226"/>
      <c r="CM3" s="1241" t="s">
        <v>12</v>
      </c>
      <c r="CN3" s="1242"/>
      <c r="CO3" s="1242"/>
      <c r="CP3" s="1242"/>
      <c r="CQ3" s="1242"/>
      <c r="CR3" s="1370"/>
      <c r="CS3" s="26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row>
    <row r="4" spans="1:141" s="11" customFormat="1" ht="23.25" customHeight="1">
      <c r="I4" s="1718" t="s">
        <v>13</v>
      </c>
      <c r="J4" s="1718"/>
      <c r="K4" s="1718"/>
      <c r="L4" s="1718"/>
      <c r="M4" s="1718"/>
      <c r="N4" s="1718"/>
      <c r="O4" s="1718"/>
      <c r="P4" s="1718"/>
      <c r="Q4" s="1718"/>
      <c r="R4" s="1718"/>
      <c r="S4" s="17"/>
      <c r="T4" s="17"/>
      <c r="AX4" s="18"/>
      <c r="AY4" s="18"/>
      <c r="AZ4" s="18"/>
      <c r="BA4" s="19"/>
      <c r="BB4" s="18"/>
      <c r="BC4" s="18"/>
      <c r="BD4" s="18"/>
      <c r="BJ4" s="175"/>
      <c r="BK4" s="1618">
        <v>2</v>
      </c>
      <c r="BL4" s="1601"/>
      <c r="BM4" s="1601"/>
      <c r="BN4" s="1619"/>
      <c r="BP4" s="1720">
        <v>1</v>
      </c>
      <c r="BQ4" s="1721"/>
      <c r="BR4" s="1721"/>
      <c r="BS4" s="1722"/>
      <c r="BU4" s="1389">
        <v>5</v>
      </c>
      <c r="BV4" s="1330"/>
      <c r="BW4" s="1330">
        <v>1</v>
      </c>
      <c r="BX4" s="1331"/>
      <c r="BZ4" s="1692">
        <v>0</v>
      </c>
      <c r="CA4" s="1621"/>
      <c r="CB4" s="1655">
        <v>0</v>
      </c>
      <c r="CC4" s="1621"/>
      <c r="CD4" s="1655">
        <v>0</v>
      </c>
      <c r="CE4" s="1621"/>
      <c r="CF4" s="1655">
        <v>8</v>
      </c>
      <c r="CG4" s="1621"/>
      <c r="CH4" s="1655">
        <v>7</v>
      </c>
      <c r="CI4" s="1621"/>
      <c r="CJ4" s="1655">
        <v>9</v>
      </c>
      <c r="CK4" s="1628"/>
      <c r="CM4" s="1378">
        <v>0</v>
      </c>
      <c r="CN4" s="1379"/>
      <c r="CO4" s="1379">
        <v>0</v>
      </c>
      <c r="CP4" s="1379"/>
      <c r="CQ4" s="1379">
        <v>1</v>
      </c>
      <c r="CR4" s="1380"/>
      <c r="CS4" s="26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row>
    <row r="5" spans="1:141" s="11" customFormat="1" ht="23.25" customHeight="1">
      <c r="I5" s="1719"/>
      <c r="J5" s="1719"/>
      <c r="K5" s="1719"/>
      <c r="L5" s="1719"/>
      <c r="M5" s="1719"/>
      <c r="N5" s="1719"/>
      <c r="O5" s="1719"/>
      <c r="P5" s="1719"/>
      <c r="Q5" s="1719"/>
      <c r="R5" s="1719"/>
      <c r="S5" s="1715" t="s">
        <v>14</v>
      </c>
      <c r="T5" s="1715"/>
      <c r="X5" s="108" t="s">
        <v>15</v>
      </c>
      <c r="Y5" s="108"/>
      <c r="Z5" s="108"/>
      <c r="AA5" s="258"/>
      <c r="AB5" s="258"/>
      <c r="AC5" s="258"/>
      <c r="AD5" s="258"/>
      <c r="AE5" s="936">
        <v>20</v>
      </c>
      <c r="AF5" s="936"/>
      <c r="AG5" s="1782">
        <v>23</v>
      </c>
      <c r="AH5" s="1782"/>
      <c r="AI5" s="258" t="s">
        <v>16</v>
      </c>
      <c r="AJ5" s="1782">
        <v>1</v>
      </c>
      <c r="AK5" s="1782"/>
      <c r="AL5" s="258" t="s">
        <v>17</v>
      </c>
      <c r="AM5" s="1782">
        <v>11</v>
      </c>
      <c r="AN5" s="1782"/>
      <c r="AO5" s="176" t="s">
        <v>18</v>
      </c>
      <c r="AP5" s="17"/>
      <c r="AQ5" s="17"/>
      <c r="AR5" s="17"/>
    </row>
    <row r="6" spans="1:141" s="11" customFormat="1" ht="23.25" customHeight="1">
      <c r="C6" s="258" t="s">
        <v>19</v>
      </c>
      <c r="D6" s="258" t="s">
        <v>20</v>
      </c>
      <c r="E6" s="258" t="s">
        <v>826</v>
      </c>
      <c r="F6" s="258" t="s">
        <v>22</v>
      </c>
      <c r="BW6" s="258" t="s">
        <v>19</v>
      </c>
      <c r="BX6" s="258" t="s">
        <v>747</v>
      </c>
      <c r="BY6" s="258" t="s">
        <v>827</v>
      </c>
      <c r="BZ6" s="258" t="s">
        <v>828</v>
      </c>
    </row>
    <row r="7" spans="1:141" s="11" customFormat="1" ht="11.25" customHeight="1">
      <c r="B7" s="1373" t="s">
        <v>23</v>
      </c>
      <c r="C7" s="1717" t="s">
        <v>370</v>
      </c>
      <c r="D7" s="1700"/>
      <c r="E7" s="1700" t="s">
        <v>748</v>
      </c>
      <c r="F7" s="1700"/>
      <c r="G7" s="1700" t="s">
        <v>829</v>
      </c>
      <c r="H7" s="1700"/>
      <c r="I7" s="1700" t="s">
        <v>749</v>
      </c>
      <c r="J7" s="1700"/>
      <c r="K7" s="1700" t="s">
        <v>830</v>
      </c>
      <c r="L7" s="1700"/>
      <c r="M7" s="1700" t="s">
        <v>831</v>
      </c>
      <c r="N7" s="1700"/>
      <c r="O7" s="1700" t="s">
        <v>750</v>
      </c>
      <c r="P7" s="1700"/>
      <c r="Q7" s="1700" t="s">
        <v>751</v>
      </c>
      <c r="R7" s="1700"/>
      <c r="S7" s="1700" t="s">
        <v>832</v>
      </c>
      <c r="T7" s="1700"/>
      <c r="U7" s="1781"/>
      <c r="V7" s="1781"/>
      <c r="W7" s="1781"/>
      <c r="X7" s="1781"/>
      <c r="Y7" s="1781"/>
      <c r="Z7" s="1781"/>
      <c r="AA7" s="1781"/>
      <c r="AB7" s="1781"/>
      <c r="AC7" s="1781"/>
      <c r="AD7" s="1781"/>
      <c r="AE7" s="1781"/>
      <c r="AF7" s="1781"/>
      <c r="AG7" s="1781"/>
      <c r="AH7" s="1781"/>
      <c r="AI7" s="1781"/>
      <c r="AJ7" s="1781"/>
      <c r="AK7" s="1781"/>
      <c r="AL7" s="1781"/>
      <c r="AM7" s="1781"/>
      <c r="AN7" s="1781"/>
      <c r="AO7" s="1781"/>
      <c r="AP7" s="1781"/>
      <c r="AQ7" s="1781"/>
      <c r="AR7" s="1781"/>
      <c r="AS7" s="1781"/>
      <c r="AT7" s="1781"/>
      <c r="AU7" s="1781"/>
      <c r="AV7" s="1781"/>
      <c r="AW7" s="1775"/>
      <c r="AX7" s="1776"/>
      <c r="AY7" s="22"/>
      <c r="AZ7" s="23"/>
      <c r="BA7" s="1163" t="s">
        <v>24</v>
      </c>
      <c r="BB7" s="1164"/>
      <c r="BC7" s="1164"/>
      <c r="BD7" s="1165"/>
      <c r="BE7" s="1338" t="s">
        <v>25</v>
      </c>
      <c r="BF7" s="1339"/>
      <c r="BG7" s="1339"/>
      <c r="BH7" s="1339"/>
      <c r="BI7" s="1339"/>
      <c r="BJ7" s="1339"/>
      <c r="BK7" s="1339"/>
      <c r="BL7" s="1339"/>
      <c r="BM7" s="1339"/>
      <c r="BN7" s="1339"/>
      <c r="BO7" s="1339"/>
      <c r="BP7" s="1339"/>
      <c r="BQ7" s="1339"/>
      <c r="BR7" s="1339"/>
      <c r="BS7" s="1339"/>
      <c r="BT7" s="1339"/>
      <c r="BU7" s="1339"/>
      <c r="BV7" s="1340"/>
      <c r="BW7" s="1344" t="s">
        <v>26</v>
      </c>
      <c r="BX7" s="1345"/>
      <c r="BY7" s="1345"/>
      <c r="BZ7" s="1345"/>
      <c r="CA7" s="1345"/>
      <c r="CB7" s="1345"/>
      <c r="CC7" s="1345"/>
      <c r="CD7" s="1345"/>
      <c r="CE7" s="1345"/>
      <c r="CF7" s="1345"/>
      <c r="CG7" s="1345"/>
      <c r="CH7" s="1345"/>
      <c r="CI7" s="1345"/>
      <c r="CJ7" s="1345"/>
      <c r="CK7" s="1345"/>
      <c r="CL7" s="1345"/>
      <c r="CM7" s="1345"/>
      <c r="CN7" s="1345"/>
      <c r="CO7" s="1345"/>
      <c r="CP7" s="1345"/>
      <c r="CQ7" s="1345"/>
      <c r="CR7" s="1346"/>
    </row>
    <row r="8" spans="1:141" s="11" customFormat="1" ht="11.25" customHeight="1">
      <c r="B8" s="1374"/>
      <c r="C8" s="1717"/>
      <c r="D8" s="1700"/>
      <c r="E8" s="1700"/>
      <c r="F8" s="1700"/>
      <c r="G8" s="1700"/>
      <c r="H8" s="1700"/>
      <c r="I8" s="1700"/>
      <c r="J8" s="1700"/>
      <c r="K8" s="1700"/>
      <c r="L8" s="1700"/>
      <c r="M8" s="1700"/>
      <c r="N8" s="1700"/>
      <c r="O8" s="1700"/>
      <c r="P8" s="1700"/>
      <c r="Q8" s="1700"/>
      <c r="R8" s="1700"/>
      <c r="S8" s="1700"/>
      <c r="T8" s="1700"/>
      <c r="U8" s="1781"/>
      <c r="V8" s="1781"/>
      <c r="W8" s="1781"/>
      <c r="X8" s="1781"/>
      <c r="Y8" s="1781"/>
      <c r="Z8" s="1781"/>
      <c r="AA8" s="1781"/>
      <c r="AB8" s="1781"/>
      <c r="AC8" s="1781"/>
      <c r="AD8" s="1781"/>
      <c r="AE8" s="1781"/>
      <c r="AF8" s="1781"/>
      <c r="AG8" s="1781"/>
      <c r="AH8" s="1781"/>
      <c r="AI8" s="1781"/>
      <c r="AJ8" s="1781"/>
      <c r="AK8" s="1781"/>
      <c r="AL8" s="1781"/>
      <c r="AM8" s="1781"/>
      <c r="AN8" s="1781"/>
      <c r="AO8" s="1781"/>
      <c r="AP8" s="1781"/>
      <c r="AQ8" s="1781"/>
      <c r="AR8" s="1781"/>
      <c r="AS8" s="1781"/>
      <c r="AT8" s="1781"/>
      <c r="AU8" s="1781"/>
      <c r="AV8" s="1781"/>
      <c r="AW8" s="1775"/>
      <c r="AX8" s="1776"/>
      <c r="AY8" s="22"/>
      <c r="AZ8" s="23"/>
      <c r="BA8" s="1337"/>
      <c r="BB8" s="1121"/>
      <c r="BC8" s="1121"/>
      <c r="BD8" s="1122"/>
      <c r="BE8" s="1341"/>
      <c r="BF8" s="1342"/>
      <c r="BG8" s="1342"/>
      <c r="BH8" s="1342"/>
      <c r="BI8" s="1342"/>
      <c r="BJ8" s="1342"/>
      <c r="BK8" s="1342"/>
      <c r="BL8" s="1342"/>
      <c r="BM8" s="1342"/>
      <c r="BN8" s="1342"/>
      <c r="BO8" s="1342"/>
      <c r="BP8" s="1342"/>
      <c r="BQ8" s="1342"/>
      <c r="BR8" s="1342"/>
      <c r="BS8" s="1342"/>
      <c r="BT8" s="1342"/>
      <c r="BU8" s="1342"/>
      <c r="BV8" s="1343"/>
      <c r="BW8" s="1695" t="s">
        <v>833</v>
      </c>
      <c r="BX8" s="1696"/>
      <c r="BY8" s="1696"/>
      <c r="BZ8" s="1696"/>
      <c r="CA8" s="1696"/>
      <c r="CB8" s="1696"/>
      <c r="CC8" s="1696"/>
      <c r="CD8" s="1696"/>
      <c r="CE8" s="1696"/>
      <c r="CF8" s="1696"/>
      <c r="CG8" s="1696"/>
      <c r="CH8" s="1696"/>
      <c r="CI8" s="1696"/>
      <c r="CJ8" s="1696"/>
      <c r="CK8" s="1696"/>
      <c r="CL8" s="1696"/>
      <c r="CM8" s="1696"/>
      <c r="CN8" s="1696"/>
      <c r="CO8" s="1696"/>
      <c r="CP8" s="1696"/>
      <c r="CQ8" s="1696"/>
      <c r="CR8" s="1697"/>
    </row>
    <row r="9" spans="1:141" s="11" customFormat="1" ht="23.25" customHeight="1">
      <c r="B9" s="1375"/>
      <c r="C9" s="1698" t="s">
        <v>306</v>
      </c>
      <c r="D9" s="1691"/>
      <c r="E9" s="1691" t="s">
        <v>834</v>
      </c>
      <c r="F9" s="1691"/>
      <c r="G9" s="1691" t="s">
        <v>835</v>
      </c>
      <c r="H9" s="1691"/>
      <c r="I9" s="1691" t="s">
        <v>752</v>
      </c>
      <c r="J9" s="1691"/>
      <c r="K9" s="1691" t="s">
        <v>56</v>
      </c>
      <c r="L9" s="1691"/>
      <c r="M9" s="1691" t="s">
        <v>307</v>
      </c>
      <c r="N9" s="1691"/>
      <c r="O9" s="1691" t="s">
        <v>836</v>
      </c>
      <c r="P9" s="1691"/>
      <c r="Q9" s="1691" t="s">
        <v>308</v>
      </c>
      <c r="R9" s="1691"/>
      <c r="S9" s="1691" t="s">
        <v>837</v>
      </c>
      <c r="T9" s="1691"/>
      <c r="U9" s="1774"/>
      <c r="V9" s="1774"/>
      <c r="W9" s="1774" t="s">
        <v>309</v>
      </c>
      <c r="X9" s="1774"/>
      <c r="Y9" s="1774" t="s">
        <v>309</v>
      </c>
      <c r="Z9" s="1774"/>
      <c r="AA9" s="1774" t="s">
        <v>309</v>
      </c>
      <c r="AB9" s="1774"/>
      <c r="AC9" s="1774" t="s">
        <v>309</v>
      </c>
      <c r="AD9" s="1774"/>
      <c r="AE9" s="1774" t="s">
        <v>309</v>
      </c>
      <c r="AF9" s="1774"/>
      <c r="AG9" s="1774" t="s">
        <v>309</v>
      </c>
      <c r="AH9" s="1774"/>
      <c r="AI9" s="1774" t="s">
        <v>309</v>
      </c>
      <c r="AJ9" s="1774"/>
      <c r="AK9" s="1774" t="s">
        <v>309</v>
      </c>
      <c r="AL9" s="1774"/>
      <c r="AM9" s="1774" t="s">
        <v>309</v>
      </c>
      <c r="AN9" s="1774"/>
      <c r="AO9" s="1774" t="s">
        <v>309</v>
      </c>
      <c r="AP9" s="1774"/>
      <c r="AQ9" s="1774" t="s">
        <v>309</v>
      </c>
      <c r="AR9" s="1774"/>
      <c r="AS9" s="1774" t="s">
        <v>309</v>
      </c>
      <c r="AT9" s="1774"/>
      <c r="AU9" s="1774" t="s">
        <v>309</v>
      </c>
      <c r="AV9" s="1774"/>
      <c r="AW9" s="1777"/>
      <c r="AX9" s="1778"/>
      <c r="AY9" s="24"/>
      <c r="AZ9" s="17"/>
      <c r="BA9" s="1166"/>
      <c r="BB9" s="1167"/>
      <c r="BC9" s="1167"/>
      <c r="BD9" s="1168"/>
      <c r="BE9" s="1688" t="s">
        <v>310</v>
      </c>
      <c r="BF9" s="1689"/>
      <c r="BG9" s="1689" t="s">
        <v>311</v>
      </c>
      <c r="BH9" s="1689"/>
      <c r="BI9" s="1689" t="s">
        <v>312</v>
      </c>
      <c r="BJ9" s="1689"/>
      <c r="BK9" s="1689" t="s">
        <v>313</v>
      </c>
      <c r="BL9" s="1689"/>
      <c r="BM9" s="1689" t="s">
        <v>314</v>
      </c>
      <c r="BN9" s="1689"/>
      <c r="BO9" s="1683"/>
      <c r="BP9" s="1683"/>
      <c r="BQ9" s="1683"/>
      <c r="BR9" s="1683"/>
      <c r="BS9" s="1683"/>
      <c r="BT9" s="1683"/>
      <c r="BU9" s="1683"/>
      <c r="BV9" s="1684"/>
      <c r="BW9" s="1685" t="s">
        <v>315</v>
      </c>
      <c r="BX9" s="1675"/>
      <c r="BY9" s="1675" t="s">
        <v>316</v>
      </c>
      <c r="BZ9" s="1675"/>
      <c r="CA9" s="1675"/>
      <c r="CB9" s="1675"/>
      <c r="CC9" s="1675" t="s">
        <v>317</v>
      </c>
      <c r="CD9" s="1675"/>
      <c r="CE9" s="1675" t="s">
        <v>318</v>
      </c>
      <c r="CF9" s="1675"/>
      <c r="CG9" s="1675"/>
      <c r="CH9" s="1675"/>
      <c r="CI9" s="1675"/>
      <c r="CJ9" s="1675"/>
      <c r="CK9" s="1675"/>
      <c r="CL9" s="1675"/>
      <c r="CM9" s="1675"/>
      <c r="CN9" s="1675"/>
      <c r="CO9" s="1675"/>
      <c r="CP9" s="1675"/>
      <c r="CQ9" s="1675"/>
      <c r="CR9" s="1676"/>
    </row>
    <row r="10" spans="1:141" s="11" customFormat="1" ht="23.25" customHeight="1">
      <c r="A10" s="265"/>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7"/>
      <c r="AW10" s="267"/>
      <c r="AX10" s="24"/>
      <c r="AY10" s="17"/>
      <c r="AZ10" s="256"/>
      <c r="BA10" s="256"/>
      <c r="BB10" s="256"/>
      <c r="BC10" s="256"/>
      <c r="BD10" s="268"/>
      <c r="BE10" s="175"/>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row>
    <row r="11" spans="1:141" ht="23.25" customHeight="1">
      <c r="A11" s="293"/>
      <c r="B11" s="293"/>
      <c r="C11" s="662" t="s">
        <v>2518</v>
      </c>
      <c r="D11" s="641"/>
      <c r="E11" s="641"/>
      <c r="F11" s="641"/>
      <c r="G11" s="641"/>
      <c r="H11" s="641"/>
      <c r="I11" s="641"/>
      <c r="J11" s="641"/>
      <c r="K11" s="641"/>
      <c r="L11" s="641"/>
      <c r="M11" s="101"/>
      <c r="N11" s="101"/>
      <c r="O11" s="101"/>
      <c r="P11" s="101"/>
      <c r="Q11" s="101"/>
      <c r="R11" s="101"/>
      <c r="S11" s="101"/>
      <c r="T11" s="101"/>
      <c r="U11" s="101"/>
      <c r="V11" s="101"/>
      <c r="W11" s="101"/>
      <c r="X11" s="101"/>
      <c r="Y11" s="101"/>
      <c r="Z11" s="101"/>
      <c r="AA11" s="101"/>
      <c r="BQ11" s="83"/>
      <c r="BR11" s="83"/>
    </row>
    <row r="12" spans="1:141" ht="23.25" customHeight="1">
      <c r="C12" s="662" t="s">
        <v>2520</v>
      </c>
      <c r="D12" s="642"/>
      <c r="E12" s="642"/>
      <c r="F12" s="642"/>
      <c r="G12" s="642"/>
      <c r="H12" s="642"/>
      <c r="I12" s="642"/>
      <c r="J12" s="642"/>
      <c r="K12" s="343"/>
      <c r="L12" s="643"/>
      <c r="M12" s="643"/>
      <c r="N12" s="644"/>
      <c r="O12" s="644"/>
      <c r="P12" s="644"/>
      <c r="Q12" s="644"/>
      <c r="R12" s="644"/>
      <c r="S12" s="644"/>
      <c r="T12" s="644"/>
      <c r="U12" s="644"/>
      <c r="V12" s="645"/>
      <c r="W12" s="645"/>
      <c r="X12" s="645"/>
      <c r="Y12" s="645"/>
      <c r="Z12" s="645"/>
      <c r="AA12" s="645"/>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CO12" s="2"/>
      <c r="CP12" s="2"/>
      <c r="CQ12" s="2"/>
      <c r="CR12" s="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s="2"/>
    </row>
    <row r="13" spans="1:141" ht="23.25" customHeight="1">
      <c r="A13" s="98"/>
      <c r="B13" s="98"/>
      <c r="C13" s="663" t="s">
        <v>2546</v>
      </c>
      <c r="D13" s="642"/>
      <c r="E13" s="642"/>
      <c r="F13" s="642"/>
      <c r="G13" s="642"/>
      <c r="H13" s="642"/>
      <c r="I13" s="642"/>
      <c r="J13" s="642"/>
      <c r="K13" s="343"/>
      <c r="L13" s="643"/>
      <c r="M13" s="643"/>
      <c r="N13" s="643"/>
      <c r="O13" s="643"/>
      <c r="P13" s="643"/>
      <c r="Q13" s="643"/>
      <c r="R13" s="643"/>
      <c r="S13" s="643"/>
      <c r="T13" s="643"/>
      <c r="U13" s="643"/>
      <c r="V13" s="645"/>
      <c r="W13" s="645"/>
      <c r="X13" s="645"/>
      <c r="Y13" s="645"/>
      <c r="Z13" s="645"/>
      <c r="AA13" s="645"/>
      <c r="AJ13" s="98"/>
      <c r="AK13" s="98"/>
      <c r="AL13" s="98"/>
      <c r="AM13" s="98"/>
      <c r="AN13" s="98"/>
      <c r="AO13" s="98"/>
      <c r="AP13" s="98"/>
      <c r="AQ13" s="98"/>
      <c r="AR13" s="98"/>
      <c r="AS13" s="98"/>
      <c r="AT13" s="98"/>
      <c r="AU13" s="98"/>
      <c r="AV13" s="98"/>
      <c r="AW13" s="98"/>
      <c r="AX13" s="98"/>
      <c r="BA13" s="2"/>
      <c r="BB13" s="2"/>
      <c r="BC13" s="2"/>
      <c r="BD13" s="2"/>
      <c r="BE13" s="2"/>
      <c r="BF13" s="2"/>
      <c r="BG13" s="2"/>
      <c r="BH13" s="2"/>
      <c r="BI13" s="2"/>
      <c r="BJ13" s="2"/>
      <c r="BK13" s="2"/>
      <c r="BL13" s="2"/>
      <c r="BM13" s="2"/>
      <c r="BN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T13" s="2"/>
      <c r="CU13" s="2"/>
      <c r="CV13" s="2"/>
      <c r="CW13" s="2"/>
      <c r="CX13" s="2"/>
      <c r="CY13" s="2"/>
      <c r="CZ13" s="2"/>
      <c r="DA13" s="2"/>
      <c r="DB13" s="2"/>
      <c r="DC13" s="2"/>
      <c r="DD13" s="2"/>
      <c r="DE13" s="2"/>
      <c r="DF13" s="2"/>
      <c r="DG13" s="2"/>
      <c r="DH13" s="2"/>
      <c r="DI13" s="2"/>
      <c r="DK13" s="2"/>
      <c r="DL13" s="2"/>
      <c r="DM13" s="2"/>
      <c r="DN13" s="2"/>
      <c r="DO13" s="2"/>
      <c r="DP13" s="2"/>
      <c r="DQ13" s="2"/>
      <c r="DR13" s="2"/>
      <c r="DS13" s="2"/>
      <c r="DT13" s="2"/>
      <c r="DU13" s="2"/>
      <c r="DV13" s="2"/>
      <c r="DW13" s="2"/>
      <c r="DY13" s="2"/>
      <c r="DZ13" s="2"/>
      <c r="EA13" s="2"/>
      <c r="EB13" s="2"/>
      <c r="EC13" s="2"/>
      <c r="ED13" s="2"/>
      <c r="EE13" s="2"/>
      <c r="EF13" s="2"/>
      <c r="EG13" s="2"/>
      <c r="EH13" s="2"/>
      <c r="EI13" s="2"/>
      <c r="EJ13" s="2"/>
      <c r="EK13" s="2"/>
    </row>
    <row r="14" spans="1:141" s="270" customFormat="1" ht="23.25" customHeight="1">
      <c r="A14" s="269" t="s">
        <v>733</v>
      </c>
      <c r="B14" s="11"/>
      <c r="I14" s="271"/>
      <c r="J14" s="271"/>
      <c r="K14" s="271"/>
      <c r="L14" s="271"/>
      <c r="M14" s="271"/>
      <c r="N14" s="271"/>
      <c r="O14" s="271"/>
      <c r="P14" s="271"/>
      <c r="Q14" s="271"/>
      <c r="R14" s="271"/>
      <c r="S14" s="272"/>
      <c r="T14" s="272"/>
      <c r="X14" s="272"/>
      <c r="Y14" s="272"/>
      <c r="Z14" s="272"/>
      <c r="AA14" s="272"/>
      <c r="AB14" s="272"/>
      <c r="AC14" s="272"/>
      <c r="AD14" s="272"/>
      <c r="AE14" s="272"/>
      <c r="AF14" s="272"/>
      <c r="AG14" s="273"/>
      <c r="AH14" s="273"/>
      <c r="AI14" s="272"/>
      <c r="AJ14" s="273"/>
      <c r="AK14" s="273"/>
      <c r="AL14" s="272"/>
      <c r="AM14" s="273"/>
      <c r="AN14" s="273"/>
      <c r="AO14" s="272"/>
      <c r="AP14" s="272"/>
      <c r="AQ14" s="272"/>
      <c r="AR14" s="272"/>
      <c r="CW14" s="272"/>
      <c r="CX14" s="272"/>
      <c r="CY14" s="272"/>
      <c r="CZ14" s="272"/>
      <c r="DA14" s="272"/>
      <c r="DB14" s="272"/>
    </row>
    <row r="15" spans="1:141" s="270" customFormat="1" ht="23.25" customHeight="1">
      <c r="B15" s="1767"/>
      <c r="C15" s="1783" t="s">
        <v>2522</v>
      </c>
      <c r="D15" s="1784"/>
      <c r="E15" s="1784"/>
      <c r="F15" s="1784"/>
      <c r="G15" s="1784"/>
      <c r="H15" s="1784"/>
      <c r="I15" s="1784"/>
      <c r="J15" s="1784"/>
      <c r="K15" s="1784"/>
      <c r="L15" s="1784"/>
      <c r="M15" s="1784"/>
      <c r="N15" s="1784"/>
      <c r="O15" s="1784"/>
      <c r="P15" s="1784"/>
      <c r="Q15" s="1784"/>
      <c r="R15" s="1784"/>
      <c r="S15" s="1784"/>
      <c r="T15" s="1784"/>
      <c r="U15" s="1784"/>
      <c r="V15" s="1785"/>
      <c r="W15" s="1768" t="s">
        <v>734</v>
      </c>
      <c r="X15" s="1768"/>
      <c r="Y15" s="1768"/>
      <c r="Z15" s="1768"/>
      <c r="AA15" s="1768"/>
      <c r="AB15" s="1768"/>
      <c r="AC15" s="1768"/>
      <c r="AD15" s="1768"/>
      <c r="AE15" s="1768"/>
      <c r="AF15" s="1768"/>
      <c r="AG15" s="1768"/>
      <c r="AH15" s="1768"/>
      <c r="AI15" s="1768"/>
      <c r="AJ15" s="1768"/>
      <c r="AK15" s="1768"/>
      <c r="AL15" s="1768"/>
      <c r="AM15" s="1768"/>
      <c r="AN15" s="1768"/>
      <c r="AO15" s="1768"/>
      <c r="AP15" s="1768"/>
      <c r="AQ15" s="1768"/>
      <c r="AR15" s="1768"/>
      <c r="AS15" s="1768"/>
      <c r="AT15" s="1768"/>
      <c r="AU15" s="1768"/>
      <c r="AV15" s="1768"/>
      <c r="AW15" s="1768"/>
      <c r="AX15" s="1768"/>
      <c r="AY15" s="1768"/>
      <c r="AZ15" s="1768"/>
      <c r="BA15" s="1768"/>
      <c r="BB15" s="1768"/>
      <c r="BC15" s="1768"/>
      <c r="BD15" s="1768"/>
      <c r="BE15" s="1768"/>
      <c r="BF15" s="1768"/>
      <c r="BG15" s="1766" t="s">
        <v>30</v>
      </c>
      <c r="BH15" s="1766"/>
      <c r="BI15" s="1766"/>
      <c r="BJ15" s="1766"/>
      <c r="BK15" s="1766"/>
      <c r="BL15" s="1766"/>
      <c r="BM15" s="1766"/>
      <c r="BN15" s="1766"/>
      <c r="BO15" s="1766" t="s">
        <v>735</v>
      </c>
      <c r="BP15" s="1766"/>
      <c r="BQ15" s="1766"/>
      <c r="BR15" s="1766"/>
      <c r="BS15" s="1766"/>
      <c r="BT15" s="1766"/>
      <c r="BU15" s="1766"/>
      <c r="BV15" s="1766"/>
      <c r="BW15" s="1766"/>
      <c r="BX15" s="1766"/>
      <c r="BY15" s="1766"/>
      <c r="BZ15" s="1766"/>
      <c r="CA15" s="1766"/>
      <c r="CB15" s="1766"/>
      <c r="CC15" s="1766"/>
      <c r="CD15" s="1766"/>
    </row>
    <row r="16" spans="1:141" s="270" customFormat="1" ht="23.25" customHeight="1">
      <c r="B16" s="1767"/>
      <c r="C16" s="1786"/>
      <c r="D16" s="1787"/>
      <c r="E16" s="1787"/>
      <c r="F16" s="1787"/>
      <c r="G16" s="1787"/>
      <c r="H16" s="1787"/>
      <c r="I16" s="1787"/>
      <c r="J16" s="1787"/>
      <c r="K16" s="1787"/>
      <c r="L16" s="1787"/>
      <c r="M16" s="1787"/>
      <c r="N16" s="1787"/>
      <c r="O16" s="1787"/>
      <c r="P16" s="1787"/>
      <c r="Q16" s="1787"/>
      <c r="R16" s="1787"/>
      <c r="S16" s="1787"/>
      <c r="T16" s="1787"/>
      <c r="U16" s="1787"/>
      <c r="V16" s="1788"/>
      <c r="W16" s="1768"/>
      <c r="X16" s="1768"/>
      <c r="Y16" s="1768"/>
      <c r="Z16" s="1768"/>
      <c r="AA16" s="1768"/>
      <c r="AB16" s="1768"/>
      <c r="AC16" s="1768"/>
      <c r="AD16" s="1768"/>
      <c r="AE16" s="1768"/>
      <c r="AF16" s="1768"/>
      <c r="AG16" s="1768"/>
      <c r="AH16" s="1768"/>
      <c r="AI16" s="1768"/>
      <c r="AJ16" s="1768"/>
      <c r="AK16" s="1768"/>
      <c r="AL16" s="1768"/>
      <c r="AM16" s="1768"/>
      <c r="AN16" s="1768"/>
      <c r="AO16" s="1768"/>
      <c r="AP16" s="1768"/>
      <c r="AQ16" s="1768"/>
      <c r="AR16" s="1768"/>
      <c r="AS16" s="1768"/>
      <c r="AT16" s="1768"/>
      <c r="AU16" s="1768"/>
      <c r="AV16" s="1768"/>
      <c r="AW16" s="1768"/>
      <c r="AX16" s="1768"/>
      <c r="AY16" s="1768"/>
      <c r="AZ16" s="1768"/>
      <c r="BA16" s="1768"/>
      <c r="BB16" s="1768"/>
      <c r="BC16" s="1768"/>
      <c r="BD16" s="1768"/>
      <c r="BE16" s="1768"/>
      <c r="BF16" s="1768"/>
      <c r="BG16" s="1766" t="s">
        <v>736</v>
      </c>
      <c r="BH16" s="1766"/>
      <c r="BI16" s="1766"/>
      <c r="BJ16" s="1766"/>
      <c r="BK16" s="1766"/>
      <c r="BL16" s="1766"/>
      <c r="BM16" s="1766"/>
      <c r="BN16" s="1766"/>
      <c r="BO16" s="1766"/>
      <c r="BP16" s="1766"/>
      <c r="BQ16" s="1766"/>
      <c r="BR16" s="1766"/>
      <c r="BS16" s="1766"/>
      <c r="BT16" s="1766"/>
      <c r="BU16" s="1766"/>
      <c r="BV16" s="1766"/>
      <c r="BW16" s="1766"/>
      <c r="BX16" s="1766"/>
      <c r="BY16" s="1766"/>
      <c r="BZ16" s="1766"/>
      <c r="CA16" s="1766"/>
      <c r="CB16" s="1766"/>
      <c r="CC16" s="1766"/>
      <c r="CD16" s="1766"/>
    </row>
    <row r="17" spans="1:89" s="270" customFormat="1" ht="23.25" customHeight="1">
      <c r="B17" s="1743">
        <v>1</v>
      </c>
      <c r="C17" s="1789">
        <v>1</v>
      </c>
      <c r="D17" s="1790"/>
      <c r="E17" s="1748" t="s">
        <v>2523</v>
      </c>
      <c r="F17" s="1793">
        <v>5</v>
      </c>
      <c r="G17" s="1790"/>
      <c r="H17" s="1793">
        <v>1</v>
      </c>
      <c r="I17" s="1790"/>
      <c r="J17" s="1748" t="s">
        <v>2523</v>
      </c>
      <c r="K17" s="1795">
        <v>0</v>
      </c>
      <c r="L17" s="1796"/>
      <c r="M17" s="1799">
        <v>0</v>
      </c>
      <c r="N17" s="1800"/>
      <c r="O17" s="1799">
        <v>0</v>
      </c>
      <c r="P17" s="1800"/>
      <c r="Q17" s="1803">
        <v>8</v>
      </c>
      <c r="R17" s="1804"/>
      <c r="S17" s="1803">
        <v>8</v>
      </c>
      <c r="T17" s="1804"/>
      <c r="U17" s="1807">
        <v>0</v>
      </c>
      <c r="V17" s="1804"/>
      <c r="W17" s="1698" t="s">
        <v>838</v>
      </c>
      <c r="X17" s="1691"/>
      <c r="Y17" s="1691" t="s">
        <v>754</v>
      </c>
      <c r="Z17" s="1691"/>
      <c r="AA17" s="1691" t="s">
        <v>55</v>
      </c>
      <c r="AB17" s="1691"/>
      <c r="AC17" s="1691" t="s">
        <v>755</v>
      </c>
      <c r="AD17" s="1691"/>
      <c r="AE17" s="1691" t="s">
        <v>56</v>
      </c>
      <c r="AF17" s="1691"/>
      <c r="AG17" s="1691" t="s">
        <v>307</v>
      </c>
      <c r="AH17" s="1691"/>
      <c r="AI17" s="1691" t="s">
        <v>756</v>
      </c>
      <c r="AJ17" s="1691"/>
      <c r="AK17" s="1691" t="s">
        <v>345</v>
      </c>
      <c r="AL17" s="1691"/>
      <c r="AM17" s="1691" t="s">
        <v>753</v>
      </c>
      <c r="AN17" s="1691"/>
      <c r="AO17" s="1691" t="s">
        <v>308</v>
      </c>
      <c r="AP17" s="1691"/>
      <c r="AQ17" s="1691" t="s">
        <v>762</v>
      </c>
      <c r="AR17" s="1691"/>
      <c r="AS17" s="1691" t="s">
        <v>309</v>
      </c>
      <c r="AT17" s="1691"/>
      <c r="AU17" s="1691" t="s">
        <v>309</v>
      </c>
      <c r="AV17" s="1691"/>
      <c r="AW17" s="1691" t="s">
        <v>309</v>
      </c>
      <c r="AX17" s="1691"/>
      <c r="AY17" s="1691" t="s">
        <v>309</v>
      </c>
      <c r="AZ17" s="1691"/>
      <c r="BA17" s="1691" t="s">
        <v>309</v>
      </c>
      <c r="BB17" s="1691"/>
      <c r="BC17" s="1691" t="s">
        <v>309</v>
      </c>
      <c r="BD17" s="1691"/>
      <c r="BE17" s="1725"/>
      <c r="BF17" s="1726"/>
      <c r="BG17" s="325">
        <v>0</v>
      </c>
      <c r="BH17" s="326">
        <v>5</v>
      </c>
      <c r="BI17" s="326">
        <v>3</v>
      </c>
      <c r="BJ17" s="274" t="s">
        <v>795</v>
      </c>
      <c r="BK17" s="326">
        <v>0</v>
      </c>
      <c r="BL17" s="326">
        <v>0</v>
      </c>
      <c r="BM17" s="326">
        <v>1</v>
      </c>
      <c r="BN17" s="327">
        <v>8</v>
      </c>
      <c r="BO17" s="1737" t="s">
        <v>757</v>
      </c>
      <c r="BP17" s="1723"/>
      <c r="BQ17" s="1723" t="s">
        <v>758</v>
      </c>
      <c r="BR17" s="1723"/>
      <c r="BS17" s="1723" t="s">
        <v>1162</v>
      </c>
      <c r="BT17" s="1723"/>
      <c r="BU17" s="1724" t="s">
        <v>321</v>
      </c>
      <c r="BV17" s="1723"/>
      <c r="BW17" s="1723"/>
      <c r="BX17" s="1723"/>
      <c r="BY17" s="1723"/>
      <c r="BZ17" s="1723"/>
      <c r="CA17" s="1724"/>
      <c r="CB17" s="1723"/>
      <c r="CC17" s="1723"/>
      <c r="CD17" s="1735"/>
    </row>
    <row r="18" spans="1:89" s="11" customFormat="1" ht="23.25" customHeight="1">
      <c r="B18" s="1743"/>
      <c r="C18" s="1791"/>
      <c r="D18" s="1792"/>
      <c r="E18" s="1749"/>
      <c r="F18" s="1794"/>
      <c r="G18" s="1792"/>
      <c r="H18" s="1794"/>
      <c r="I18" s="1792"/>
      <c r="J18" s="1749"/>
      <c r="K18" s="1797"/>
      <c r="L18" s="1798"/>
      <c r="M18" s="1801"/>
      <c r="N18" s="1802"/>
      <c r="O18" s="1801"/>
      <c r="P18" s="1802"/>
      <c r="Q18" s="1805"/>
      <c r="R18" s="1806"/>
      <c r="S18" s="1805"/>
      <c r="T18" s="1806"/>
      <c r="U18" s="1808"/>
      <c r="V18" s="1806"/>
      <c r="W18" s="1698"/>
      <c r="X18" s="1691"/>
      <c r="Y18" s="1691"/>
      <c r="Z18" s="1691"/>
      <c r="AA18" s="1691"/>
      <c r="AB18" s="1691"/>
      <c r="AC18" s="1691"/>
      <c r="AD18" s="1691"/>
      <c r="AE18" s="1691"/>
      <c r="AF18" s="1691"/>
      <c r="AG18" s="1691"/>
      <c r="AH18" s="1691"/>
      <c r="AI18" s="1691"/>
      <c r="AJ18" s="1691"/>
      <c r="AK18" s="1691"/>
      <c r="AL18" s="1691"/>
      <c r="AM18" s="1691"/>
      <c r="AN18" s="1691"/>
      <c r="AO18" s="1691"/>
      <c r="AP18" s="1691"/>
      <c r="AQ18" s="1691" t="s">
        <v>309</v>
      </c>
      <c r="AR18" s="1691"/>
      <c r="AS18" s="1691" t="s">
        <v>309</v>
      </c>
      <c r="AT18" s="1691"/>
      <c r="AU18" s="1691" t="s">
        <v>309</v>
      </c>
      <c r="AV18" s="1691"/>
      <c r="AW18" s="1691" t="s">
        <v>309</v>
      </c>
      <c r="AX18" s="1691"/>
      <c r="AY18" s="1691" t="s">
        <v>309</v>
      </c>
      <c r="AZ18" s="1691"/>
      <c r="BA18" s="1691" t="s">
        <v>309</v>
      </c>
      <c r="BB18" s="1691"/>
      <c r="BC18" s="1691" t="s">
        <v>309</v>
      </c>
      <c r="BD18" s="1691"/>
      <c r="BE18" s="1725"/>
      <c r="BF18" s="1726"/>
      <c r="BG18" s="1738" t="s">
        <v>325</v>
      </c>
      <c r="BH18" s="1739"/>
      <c r="BI18" s="1740" t="s">
        <v>760</v>
      </c>
      <c r="BJ18" s="1739"/>
      <c r="BK18" s="1741"/>
      <c r="BL18" s="1742"/>
      <c r="BM18" s="1723" t="s">
        <v>315</v>
      </c>
      <c r="BN18" s="1723"/>
      <c r="BO18" s="1723" t="s">
        <v>761</v>
      </c>
      <c r="BP18" s="1723"/>
      <c r="BQ18" s="1724"/>
      <c r="BR18" s="1724"/>
      <c r="BS18" s="1723"/>
      <c r="BT18" s="1723"/>
      <c r="BU18" s="1723"/>
      <c r="BV18" s="1723"/>
      <c r="BW18" s="1723"/>
      <c r="BX18" s="1723"/>
      <c r="BY18" s="1723"/>
      <c r="BZ18" s="1723"/>
      <c r="CA18" s="1723"/>
      <c r="CB18" s="1723"/>
      <c r="CC18" s="1723"/>
      <c r="CD18" s="1735"/>
      <c r="CJ18" s="17"/>
    </row>
    <row r="19" spans="1:89" s="11" customFormat="1" ht="23.25" customHeight="1">
      <c r="B19" s="1743">
        <v>2</v>
      </c>
      <c r="C19" s="1789">
        <v>1</v>
      </c>
      <c r="D19" s="1790"/>
      <c r="E19" s="1748" t="s">
        <v>2523</v>
      </c>
      <c r="F19" s="1793">
        <v>5</v>
      </c>
      <c r="G19" s="1790"/>
      <c r="H19" s="1793">
        <v>1</v>
      </c>
      <c r="I19" s="1790"/>
      <c r="J19" s="1748" t="s">
        <v>2523</v>
      </c>
      <c r="K19" s="1795">
        <v>0</v>
      </c>
      <c r="L19" s="1796"/>
      <c r="M19" s="1799">
        <v>0</v>
      </c>
      <c r="N19" s="1800"/>
      <c r="O19" s="1799">
        <v>0</v>
      </c>
      <c r="P19" s="1800"/>
      <c r="Q19" s="1803">
        <v>8</v>
      </c>
      <c r="R19" s="1804"/>
      <c r="S19" s="1803">
        <v>8</v>
      </c>
      <c r="T19" s="1804"/>
      <c r="U19" s="1807">
        <v>1</v>
      </c>
      <c r="V19" s="1804"/>
      <c r="W19" s="1698" t="s">
        <v>839</v>
      </c>
      <c r="X19" s="1691"/>
      <c r="Y19" s="1691" t="s">
        <v>308</v>
      </c>
      <c r="Z19" s="1691"/>
      <c r="AA19" s="1691" t="s">
        <v>762</v>
      </c>
      <c r="AB19" s="1691"/>
      <c r="AC19" s="1691" t="s">
        <v>840</v>
      </c>
      <c r="AD19" s="1691"/>
      <c r="AE19" s="1691" t="s">
        <v>789</v>
      </c>
      <c r="AF19" s="1691"/>
      <c r="AG19" s="1691" t="s">
        <v>56</v>
      </c>
      <c r="AH19" s="1691"/>
      <c r="AI19" s="1691" t="s">
        <v>763</v>
      </c>
      <c r="AJ19" s="1691"/>
      <c r="AK19" s="1691" t="s">
        <v>307</v>
      </c>
      <c r="AL19" s="1691"/>
      <c r="AM19" s="1691" t="s">
        <v>49</v>
      </c>
      <c r="AN19" s="1691"/>
      <c r="AO19" s="1691" t="s">
        <v>764</v>
      </c>
      <c r="AP19" s="1691"/>
      <c r="AQ19" s="1691" t="s">
        <v>765</v>
      </c>
      <c r="AR19" s="1691"/>
      <c r="AS19" s="1691" t="s">
        <v>39</v>
      </c>
      <c r="AT19" s="1691"/>
      <c r="AU19" s="1691" t="s">
        <v>309</v>
      </c>
      <c r="AV19" s="1691"/>
      <c r="AW19" s="1691" t="s">
        <v>309</v>
      </c>
      <c r="AX19" s="1691"/>
      <c r="AY19" s="1691" t="s">
        <v>309</v>
      </c>
      <c r="AZ19" s="1691"/>
      <c r="BA19" s="1691" t="s">
        <v>309</v>
      </c>
      <c r="BB19" s="1691"/>
      <c r="BC19" s="1691" t="s">
        <v>309</v>
      </c>
      <c r="BD19" s="1691"/>
      <c r="BE19" s="1725"/>
      <c r="BF19" s="1726"/>
      <c r="BG19" s="328">
        <v>0</v>
      </c>
      <c r="BH19" s="329">
        <v>4</v>
      </c>
      <c r="BI19" s="329">
        <v>7</v>
      </c>
      <c r="BJ19" s="274" t="s">
        <v>841</v>
      </c>
      <c r="BK19" s="329">
        <v>8</v>
      </c>
      <c r="BL19" s="329">
        <v>6</v>
      </c>
      <c r="BM19" s="329">
        <v>6</v>
      </c>
      <c r="BN19" s="330">
        <v>0</v>
      </c>
      <c r="BO19" s="1739" t="s">
        <v>758</v>
      </c>
      <c r="BP19" s="1723"/>
      <c r="BQ19" s="1723" t="s">
        <v>767</v>
      </c>
      <c r="BR19" s="1723"/>
      <c r="BS19" s="1723" t="s">
        <v>321</v>
      </c>
      <c r="BT19" s="1723"/>
      <c r="BU19" s="1724"/>
      <c r="BV19" s="1723"/>
      <c r="BW19" s="1723"/>
      <c r="BX19" s="1723"/>
      <c r="BY19" s="1723"/>
      <c r="BZ19" s="1723"/>
      <c r="CA19" s="1724"/>
      <c r="CB19" s="1723"/>
      <c r="CC19" s="1723"/>
      <c r="CD19" s="1735"/>
    </row>
    <row r="20" spans="1:89" s="11" customFormat="1" ht="23.25" customHeight="1">
      <c r="B20" s="1743"/>
      <c r="C20" s="1791"/>
      <c r="D20" s="1792"/>
      <c r="E20" s="1749"/>
      <c r="F20" s="1794"/>
      <c r="G20" s="1792"/>
      <c r="H20" s="1794"/>
      <c r="I20" s="1792"/>
      <c r="J20" s="1749"/>
      <c r="K20" s="1797"/>
      <c r="L20" s="1798"/>
      <c r="M20" s="1801"/>
      <c r="N20" s="1802"/>
      <c r="O20" s="1801"/>
      <c r="P20" s="1802"/>
      <c r="Q20" s="1805"/>
      <c r="R20" s="1806"/>
      <c r="S20" s="1805"/>
      <c r="T20" s="1806"/>
      <c r="U20" s="1808"/>
      <c r="V20" s="1806"/>
      <c r="W20" s="1698"/>
      <c r="X20" s="1691"/>
      <c r="Y20" s="1691"/>
      <c r="Z20" s="1691"/>
      <c r="AA20" s="1691"/>
      <c r="AB20" s="1691"/>
      <c r="AC20" s="1691"/>
      <c r="AD20" s="1691"/>
      <c r="AE20" s="1691"/>
      <c r="AF20" s="1691"/>
      <c r="AG20" s="1691"/>
      <c r="AH20" s="1691"/>
      <c r="AI20" s="1691"/>
      <c r="AJ20" s="1691"/>
      <c r="AK20" s="1691"/>
      <c r="AL20" s="1691"/>
      <c r="AM20" s="1691"/>
      <c r="AN20" s="1691"/>
      <c r="AO20" s="1691"/>
      <c r="AP20" s="1691"/>
      <c r="AQ20" s="1691" t="s">
        <v>309</v>
      </c>
      <c r="AR20" s="1691"/>
      <c r="AS20" s="1691" t="s">
        <v>309</v>
      </c>
      <c r="AT20" s="1691"/>
      <c r="AU20" s="1691" t="s">
        <v>309</v>
      </c>
      <c r="AV20" s="1691"/>
      <c r="AW20" s="1691" t="s">
        <v>309</v>
      </c>
      <c r="AX20" s="1691"/>
      <c r="AY20" s="1691" t="s">
        <v>309</v>
      </c>
      <c r="AZ20" s="1691"/>
      <c r="BA20" s="1691" t="s">
        <v>309</v>
      </c>
      <c r="BB20" s="1691"/>
      <c r="BC20" s="1691" t="s">
        <v>309</v>
      </c>
      <c r="BD20" s="1691"/>
      <c r="BE20" s="1725"/>
      <c r="BF20" s="1726"/>
      <c r="BG20" s="1737" t="s">
        <v>768</v>
      </c>
      <c r="BH20" s="1723"/>
      <c r="BI20" s="1723" t="s">
        <v>316</v>
      </c>
      <c r="BJ20" s="1723"/>
      <c r="BK20" s="1724"/>
      <c r="BL20" s="1724"/>
      <c r="BM20" s="1675" t="s">
        <v>317</v>
      </c>
      <c r="BN20" s="1675"/>
      <c r="BO20" s="1675" t="s">
        <v>318</v>
      </c>
      <c r="BP20" s="1675"/>
      <c r="BQ20" s="1724"/>
      <c r="BR20" s="1724"/>
      <c r="BS20" s="1723"/>
      <c r="BT20" s="1723"/>
      <c r="BU20" s="1723"/>
      <c r="BV20" s="1723"/>
      <c r="BW20" s="1723"/>
      <c r="BX20" s="1723"/>
      <c r="BY20" s="1723"/>
      <c r="BZ20" s="1723"/>
      <c r="CA20" s="1723"/>
      <c r="CB20" s="1723"/>
      <c r="CC20" s="1723"/>
      <c r="CD20" s="1735"/>
      <c r="CF20" s="17"/>
      <c r="CG20" s="17"/>
      <c r="CH20" s="17"/>
      <c r="CI20" s="17"/>
      <c r="CJ20" s="17"/>
    </row>
    <row r="21" spans="1:89" s="11" customFormat="1" ht="23.25" customHeight="1">
      <c r="D21" s="17"/>
      <c r="E21" s="17"/>
      <c r="F21" s="17"/>
      <c r="G21" s="17"/>
      <c r="H21" s="17"/>
      <c r="I21" s="259"/>
      <c r="J21" s="259"/>
      <c r="K21" s="647"/>
      <c r="L21" s="647"/>
      <c r="M21" s="647"/>
      <c r="N21" s="647"/>
      <c r="O21" s="647"/>
      <c r="P21" s="647"/>
      <c r="Q21" s="647"/>
      <c r="R21" s="647"/>
      <c r="S21" s="646"/>
      <c r="T21" s="646"/>
      <c r="U21" s="646"/>
      <c r="V21" s="646"/>
      <c r="W21" s="276"/>
      <c r="X21" s="277"/>
      <c r="Y21" s="277"/>
      <c r="Z21" s="277"/>
      <c r="AA21" s="276"/>
      <c r="AB21" s="278"/>
      <c r="AC21" s="278"/>
      <c r="AD21" s="278"/>
      <c r="AE21" s="278"/>
      <c r="AF21" s="278"/>
      <c r="AG21" s="279"/>
      <c r="AH21" s="279"/>
      <c r="AI21" s="278"/>
      <c r="AJ21" s="279"/>
      <c r="AK21" s="279"/>
      <c r="AL21" s="278"/>
      <c r="AM21" s="279"/>
      <c r="AN21" s="279"/>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78"/>
      <c r="CD21" s="278"/>
      <c r="CE21" s="17"/>
      <c r="CF21" s="17"/>
      <c r="CG21" s="17"/>
      <c r="CH21" s="17"/>
      <c r="CI21" s="17"/>
    </row>
    <row r="22" spans="1:89" s="270" customFormat="1" ht="23.25" customHeight="1">
      <c r="A22" s="269" t="s">
        <v>2524</v>
      </c>
      <c r="B22" s="11"/>
      <c r="I22" s="271"/>
      <c r="J22" s="271"/>
      <c r="K22" s="280"/>
      <c r="L22" s="280"/>
      <c r="M22" s="280"/>
      <c r="N22" s="280"/>
      <c r="O22" s="280"/>
      <c r="P22" s="280"/>
      <c r="Q22" s="280"/>
      <c r="R22" s="280"/>
      <c r="S22" s="281"/>
      <c r="T22" s="281"/>
      <c r="U22" s="282"/>
      <c r="V22" s="282"/>
      <c r="W22" s="282"/>
      <c r="X22" s="281"/>
      <c r="Y22" s="281"/>
      <c r="Z22" s="281"/>
      <c r="AA22" s="281"/>
      <c r="AB22" s="272"/>
      <c r="AC22" s="272"/>
      <c r="AD22" s="272"/>
      <c r="AE22" s="272"/>
      <c r="AF22" s="272"/>
      <c r="AG22" s="273"/>
      <c r="AH22" s="273"/>
      <c r="AI22" s="272"/>
      <c r="AJ22" s="273"/>
      <c r="AK22" s="273"/>
      <c r="AL22" s="272"/>
      <c r="AM22" s="273"/>
      <c r="AN22" s="273"/>
      <c r="AO22" s="272"/>
      <c r="AP22" s="272"/>
      <c r="AQ22" s="272"/>
      <c r="AR22" s="272"/>
    </row>
    <row r="23" spans="1:89" s="270" customFormat="1" ht="23.25" customHeight="1">
      <c r="B23" s="1767"/>
      <c r="C23" s="1783" t="s">
        <v>2522</v>
      </c>
      <c r="D23" s="1784"/>
      <c r="E23" s="1784"/>
      <c r="F23" s="1784"/>
      <c r="G23" s="1784"/>
      <c r="H23" s="1784"/>
      <c r="I23" s="1784"/>
      <c r="J23" s="1784"/>
      <c r="K23" s="1784"/>
      <c r="L23" s="1784"/>
      <c r="M23" s="1784"/>
      <c r="N23" s="1784"/>
      <c r="O23" s="1784"/>
      <c r="P23" s="1784"/>
      <c r="Q23" s="1784"/>
      <c r="R23" s="1784"/>
      <c r="S23" s="1784"/>
      <c r="T23" s="1784"/>
      <c r="U23" s="1784"/>
      <c r="V23" s="1785"/>
      <c r="W23" s="1768" t="s">
        <v>734</v>
      </c>
      <c r="X23" s="1768"/>
      <c r="Y23" s="1768"/>
      <c r="Z23" s="1768"/>
      <c r="AA23" s="1768"/>
      <c r="AB23" s="1768"/>
      <c r="AC23" s="1768"/>
      <c r="AD23" s="1768"/>
      <c r="AE23" s="1768"/>
      <c r="AF23" s="1768"/>
      <c r="AG23" s="1768"/>
      <c r="AH23" s="1768"/>
      <c r="AI23" s="1768"/>
      <c r="AJ23" s="1768"/>
      <c r="AK23" s="1768"/>
      <c r="AL23" s="1768"/>
      <c r="AM23" s="1768"/>
      <c r="AN23" s="1768"/>
      <c r="AO23" s="1768"/>
      <c r="AP23" s="1768"/>
      <c r="AQ23" s="1768"/>
      <c r="AR23" s="1768"/>
      <c r="AS23" s="1768"/>
      <c r="AT23" s="1768"/>
      <c r="AU23" s="1768"/>
      <c r="AV23" s="1768"/>
      <c r="AW23" s="1768"/>
      <c r="AX23" s="1768"/>
      <c r="AY23" s="1768"/>
      <c r="AZ23" s="1768"/>
      <c r="BA23" s="1768"/>
      <c r="BB23" s="1768"/>
      <c r="BC23" s="1768"/>
      <c r="BD23" s="1768"/>
      <c r="BE23" s="1768"/>
      <c r="BF23" s="1768"/>
      <c r="BG23" s="1766" t="s">
        <v>30</v>
      </c>
      <c r="BH23" s="1766"/>
      <c r="BI23" s="1766"/>
      <c r="BJ23" s="1766"/>
      <c r="BK23" s="1766"/>
      <c r="BL23" s="1766"/>
      <c r="BM23" s="1766"/>
      <c r="BN23" s="1766"/>
      <c r="BO23" s="1766" t="s">
        <v>735</v>
      </c>
      <c r="BP23" s="1766"/>
      <c r="BQ23" s="1766"/>
      <c r="BR23" s="1766"/>
      <c r="BS23" s="1766"/>
      <c r="BT23" s="1766"/>
      <c r="BU23" s="1766"/>
      <c r="BV23" s="1766"/>
      <c r="BW23" s="1766"/>
      <c r="BX23" s="1766"/>
      <c r="BY23" s="1766"/>
      <c r="BZ23" s="1766"/>
      <c r="CA23" s="1766"/>
      <c r="CB23" s="1766"/>
      <c r="CC23" s="1766"/>
      <c r="CD23" s="1766"/>
    </row>
    <row r="24" spans="1:89" s="270" customFormat="1" ht="23.25" customHeight="1">
      <c r="B24" s="1767"/>
      <c r="C24" s="1786"/>
      <c r="D24" s="1787"/>
      <c r="E24" s="1787"/>
      <c r="F24" s="1787"/>
      <c r="G24" s="1787"/>
      <c r="H24" s="1787"/>
      <c r="I24" s="1787"/>
      <c r="J24" s="1787"/>
      <c r="K24" s="1787"/>
      <c r="L24" s="1787"/>
      <c r="M24" s="1787"/>
      <c r="N24" s="1787"/>
      <c r="O24" s="1787"/>
      <c r="P24" s="1787"/>
      <c r="Q24" s="1787"/>
      <c r="R24" s="1787"/>
      <c r="S24" s="1787"/>
      <c r="T24" s="1787"/>
      <c r="U24" s="1787"/>
      <c r="V24" s="1788"/>
      <c r="W24" s="1768"/>
      <c r="X24" s="1768"/>
      <c r="Y24" s="1768"/>
      <c r="Z24" s="1768"/>
      <c r="AA24" s="1768"/>
      <c r="AB24" s="1768"/>
      <c r="AC24" s="1768"/>
      <c r="AD24" s="1768"/>
      <c r="AE24" s="1768"/>
      <c r="AF24" s="1768"/>
      <c r="AG24" s="1768"/>
      <c r="AH24" s="1768"/>
      <c r="AI24" s="1768"/>
      <c r="AJ24" s="1768"/>
      <c r="AK24" s="1768"/>
      <c r="AL24" s="1768"/>
      <c r="AM24" s="1768"/>
      <c r="AN24" s="1768"/>
      <c r="AO24" s="1768"/>
      <c r="AP24" s="1768"/>
      <c r="AQ24" s="1768"/>
      <c r="AR24" s="1768"/>
      <c r="AS24" s="1768"/>
      <c r="AT24" s="1768"/>
      <c r="AU24" s="1768"/>
      <c r="AV24" s="1768"/>
      <c r="AW24" s="1768"/>
      <c r="AX24" s="1768"/>
      <c r="AY24" s="1768"/>
      <c r="AZ24" s="1768"/>
      <c r="BA24" s="1768"/>
      <c r="BB24" s="1768"/>
      <c r="BC24" s="1768"/>
      <c r="BD24" s="1768"/>
      <c r="BE24" s="1768"/>
      <c r="BF24" s="1768"/>
      <c r="BG24" s="1766" t="s">
        <v>736</v>
      </c>
      <c r="BH24" s="1766"/>
      <c r="BI24" s="1766"/>
      <c r="BJ24" s="1766"/>
      <c r="BK24" s="1766"/>
      <c r="BL24" s="1766"/>
      <c r="BM24" s="1766"/>
      <c r="BN24" s="1766"/>
      <c r="BO24" s="1766"/>
      <c r="BP24" s="1766"/>
      <c r="BQ24" s="1766"/>
      <c r="BR24" s="1766"/>
      <c r="BS24" s="1766"/>
      <c r="BT24" s="1766"/>
      <c r="BU24" s="1766"/>
      <c r="BV24" s="1766"/>
      <c r="BW24" s="1766"/>
      <c r="BX24" s="1766"/>
      <c r="BY24" s="1766"/>
      <c r="BZ24" s="1766"/>
      <c r="CA24" s="1766"/>
      <c r="CB24" s="1766"/>
      <c r="CC24" s="1766"/>
      <c r="CD24" s="1766"/>
      <c r="CI24" s="272"/>
      <c r="CJ24" s="272"/>
      <c r="CK24" s="272"/>
    </row>
    <row r="25" spans="1:89" s="270" customFormat="1" ht="23.25" customHeight="1">
      <c r="B25" s="1743">
        <v>1</v>
      </c>
      <c r="C25" s="1744"/>
      <c r="D25" s="1745"/>
      <c r="E25" s="1748" t="s">
        <v>2523</v>
      </c>
      <c r="F25" s="1750"/>
      <c r="G25" s="1745"/>
      <c r="H25" s="1750"/>
      <c r="I25" s="1745"/>
      <c r="J25" s="1748" t="s">
        <v>2523</v>
      </c>
      <c r="K25" s="1752"/>
      <c r="L25" s="1753"/>
      <c r="M25" s="1756"/>
      <c r="N25" s="1757"/>
      <c r="O25" s="1756"/>
      <c r="P25" s="1757"/>
      <c r="Q25" s="1760"/>
      <c r="R25" s="1761"/>
      <c r="S25" s="1760"/>
      <c r="T25" s="1761"/>
      <c r="U25" s="1764"/>
      <c r="V25" s="1761"/>
      <c r="W25" s="1698" t="s">
        <v>842</v>
      </c>
      <c r="X25" s="1691"/>
      <c r="Y25" s="1691" t="s">
        <v>769</v>
      </c>
      <c r="Z25" s="1691"/>
      <c r="AA25" s="1691" t="s">
        <v>843</v>
      </c>
      <c r="AB25" s="1691"/>
      <c r="AC25" s="1691" t="s">
        <v>776</v>
      </c>
      <c r="AD25" s="1691"/>
      <c r="AE25" s="1691" t="s">
        <v>776</v>
      </c>
      <c r="AF25" s="1691"/>
      <c r="AG25" s="1691" t="s">
        <v>56</v>
      </c>
      <c r="AH25" s="1691"/>
      <c r="AI25" s="1691" t="s">
        <v>307</v>
      </c>
      <c r="AJ25" s="1691"/>
      <c r="AK25" s="1691" t="s">
        <v>756</v>
      </c>
      <c r="AL25" s="1691"/>
      <c r="AM25" s="1691" t="s">
        <v>345</v>
      </c>
      <c r="AN25" s="1691"/>
      <c r="AO25" s="1691"/>
      <c r="AP25" s="1691"/>
      <c r="AQ25" s="1691" t="s">
        <v>309</v>
      </c>
      <c r="AR25" s="1691"/>
      <c r="AS25" s="1691" t="s">
        <v>309</v>
      </c>
      <c r="AT25" s="1691"/>
      <c r="AU25" s="1691" t="s">
        <v>309</v>
      </c>
      <c r="AV25" s="1691"/>
      <c r="AW25" s="1691" t="s">
        <v>309</v>
      </c>
      <c r="AX25" s="1691"/>
      <c r="AY25" s="1691" t="s">
        <v>309</v>
      </c>
      <c r="AZ25" s="1691"/>
      <c r="BA25" s="1691" t="s">
        <v>309</v>
      </c>
      <c r="BB25" s="1691"/>
      <c r="BC25" s="1691" t="s">
        <v>309</v>
      </c>
      <c r="BD25" s="1691"/>
      <c r="BE25" s="1725"/>
      <c r="BF25" s="1726"/>
      <c r="BG25" s="325">
        <v>0</v>
      </c>
      <c r="BH25" s="326">
        <v>6</v>
      </c>
      <c r="BI25" s="326">
        <v>6</v>
      </c>
      <c r="BJ25" s="274" t="s">
        <v>844</v>
      </c>
      <c r="BK25" s="326">
        <v>0</v>
      </c>
      <c r="BL25" s="326">
        <v>0</v>
      </c>
      <c r="BM25" s="326">
        <v>4</v>
      </c>
      <c r="BN25" s="327">
        <v>2</v>
      </c>
      <c r="BO25" s="1737" t="s">
        <v>771</v>
      </c>
      <c r="BP25" s="1723"/>
      <c r="BQ25" s="1723" t="s">
        <v>772</v>
      </c>
      <c r="BR25" s="1723"/>
      <c r="BS25" s="1723" t="s">
        <v>321</v>
      </c>
      <c r="BT25" s="1723"/>
      <c r="BU25" s="1724"/>
      <c r="BV25" s="1723"/>
      <c r="BW25" s="1723"/>
      <c r="BX25" s="1723"/>
      <c r="BY25" s="1723"/>
      <c r="BZ25" s="1723"/>
      <c r="CA25" s="1724"/>
      <c r="CB25" s="1723"/>
      <c r="CC25" s="1723"/>
      <c r="CD25" s="1735"/>
      <c r="CI25" s="272"/>
      <c r="CJ25" s="272"/>
    </row>
    <row r="26" spans="1:89" s="11" customFormat="1" ht="23.25" customHeight="1">
      <c r="B26" s="1743"/>
      <c r="C26" s="1746"/>
      <c r="D26" s="1747"/>
      <c r="E26" s="1749"/>
      <c r="F26" s="1751"/>
      <c r="G26" s="1747"/>
      <c r="H26" s="1751"/>
      <c r="I26" s="1747"/>
      <c r="J26" s="1749"/>
      <c r="K26" s="1754"/>
      <c r="L26" s="1755"/>
      <c r="M26" s="1758"/>
      <c r="N26" s="1759"/>
      <c r="O26" s="1758"/>
      <c r="P26" s="1759"/>
      <c r="Q26" s="1762"/>
      <c r="R26" s="1763"/>
      <c r="S26" s="1762"/>
      <c r="T26" s="1763"/>
      <c r="U26" s="1765"/>
      <c r="V26" s="1763"/>
      <c r="W26" s="1698"/>
      <c r="X26" s="1691"/>
      <c r="Y26" s="1691"/>
      <c r="Z26" s="1691"/>
      <c r="AA26" s="1691"/>
      <c r="AB26" s="1691"/>
      <c r="AC26" s="1691"/>
      <c r="AD26" s="1691"/>
      <c r="AE26" s="1691"/>
      <c r="AF26" s="1691"/>
      <c r="AG26" s="1691"/>
      <c r="AH26" s="1691"/>
      <c r="AI26" s="1691"/>
      <c r="AJ26" s="1691"/>
      <c r="AK26" s="1691"/>
      <c r="AL26" s="1691"/>
      <c r="AM26" s="1691"/>
      <c r="AN26" s="1691"/>
      <c r="AO26" s="1691"/>
      <c r="AP26" s="1691"/>
      <c r="AQ26" s="1691" t="s">
        <v>309</v>
      </c>
      <c r="AR26" s="1691"/>
      <c r="AS26" s="1691" t="s">
        <v>309</v>
      </c>
      <c r="AT26" s="1691"/>
      <c r="AU26" s="1691" t="s">
        <v>309</v>
      </c>
      <c r="AV26" s="1691"/>
      <c r="AW26" s="1691" t="s">
        <v>309</v>
      </c>
      <c r="AX26" s="1691"/>
      <c r="AY26" s="1691" t="s">
        <v>309</v>
      </c>
      <c r="AZ26" s="1691"/>
      <c r="BA26" s="1691" t="s">
        <v>309</v>
      </c>
      <c r="BB26" s="1691"/>
      <c r="BC26" s="1691" t="s">
        <v>309</v>
      </c>
      <c r="BD26" s="1691"/>
      <c r="BE26" s="1725"/>
      <c r="BF26" s="1726"/>
      <c r="BG26" s="1738" t="s">
        <v>60</v>
      </c>
      <c r="BH26" s="1739"/>
      <c r="BI26" s="1740" t="s">
        <v>773</v>
      </c>
      <c r="BJ26" s="1739"/>
      <c r="BK26" s="1741"/>
      <c r="BL26" s="1742"/>
      <c r="BM26" s="1723" t="s">
        <v>774</v>
      </c>
      <c r="BN26" s="1723"/>
      <c r="BO26" s="1723" t="s">
        <v>775</v>
      </c>
      <c r="BP26" s="1723"/>
      <c r="BQ26" s="1724"/>
      <c r="BR26" s="1724"/>
      <c r="BS26" s="1723"/>
      <c r="BT26" s="1723"/>
      <c r="BU26" s="1723"/>
      <c r="BV26" s="1723"/>
      <c r="BW26" s="1723"/>
      <c r="BX26" s="1723"/>
      <c r="BY26" s="1723"/>
      <c r="BZ26" s="1723"/>
      <c r="CA26" s="1723"/>
      <c r="CB26" s="1723"/>
      <c r="CC26" s="1723"/>
      <c r="CD26" s="1735"/>
      <c r="CI26" s="17"/>
    </row>
    <row r="27" spans="1:89" s="11" customFormat="1" ht="23.25" customHeight="1">
      <c r="B27" s="1743">
        <v>2</v>
      </c>
      <c r="C27" s="1744"/>
      <c r="D27" s="1745"/>
      <c r="E27" s="1748" t="s">
        <v>2523</v>
      </c>
      <c r="F27" s="1750"/>
      <c r="G27" s="1745"/>
      <c r="H27" s="1750"/>
      <c r="I27" s="1745"/>
      <c r="J27" s="1748" t="s">
        <v>2523</v>
      </c>
      <c r="K27" s="1752"/>
      <c r="L27" s="1753"/>
      <c r="M27" s="1756"/>
      <c r="N27" s="1757"/>
      <c r="O27" s="1756"/>
      <c r="P27" s="1757"/>
      <c r="Q27" s="1760"/>
      <c r="R27" s="1761"/>
      <c r="S27" s="1760"/>
      <c r="T27" s="1761"/>
      <c r="U27" s="1764"/>
      <c r="V27" s="1761"/>
      <c r="W27" s="1698" t="s">
        <v>840</v>
      </c>
      <c r="X27" s="1691"/>
      <c r="Y27" s="1691" t="s">
        <v>840</v>
      </c>
      <c r="Z27" s="1691"/>
      <c r="AA27" s="1691" t="s">
        <v>756</v>
      </c>
      <c r="AB27" s="1691"/>
      <c r="AC27" s="1691" t="s">
        <v>765</v>
      </c>
      <c r="AD27" s="1691"/>
      <c r="AE27" s="1691" t="s">
        <v>336</v>
      </c>
      <c r="AF27" s="1691"/>
      <c r="AG27" s="1698" t="s">
        <v>845</v>
      </c>
      <c r="AH27" s="1691"/>
      <c r="AI27" s="1691" t="s">
        <v>308</v>
      </c>
      <c r="AJ27" s="1691"/>
      <c r="AK27" s="1691" t="s">
        <v>770</v>
      </c>
      <c r="AL27" s="1691"/>
      <c r="AM27" s="1691"/>
      <c r="AN27" s="1691"/>
      <c r="AO27" s="1691"/>
      <c r="AP27" s="1691"/>
      <c r="AQ27" s="1691" t="s">
        <v>309</v>
      </c>
      <c r="AR27" s="1691"/>
      <c r="AS27" s="1691" t="s">
        <v>309</v>
      </c>
      <c r="AT27" s="1691"/>
      <c r="AU27" s="1691" t="s">
        <v>309</v>
      </c>
      <c r="AV27" s="1691"/>
      <c r="AW27" s="1691" t="s">
        <v>309</v>
      </c>
      <c r="AX27" s="1691"/>
      <c r="AY27" s="1691" t="s">
        <v>309</v>
      </c>
      <c r="AZ27" s="1691"/>
      <c r="BA27" s="1691" t="s">
        <v>309</v>
      </c>
      <c r="BB27" s="1691"/>
      <c r="BC27" s="1691" t="s">
        <v>309</v>
      </c>
      <c r="BD27" s="1691"/>
      <c r="BE27" s="1725"/>
      <c r="BF27" s="1726"/>
      <c r="BG27" s="325">
        <v>0</v>
      </c>
      <c r="BH27" s="326">
        <v>0</v>
      </c>
      <c r="BI27" s="326">
        <v>4</v>
      </c>
      <c r="BJ27" s="274" t="s">
        <v>811</v>
      </c>
      <c r="BK27" s="326">
        <v>8</v>
      </c>
      <c r="BL27" s="326">
        <v>6</v>
      </c>
      <c r="BM27" s="326">
        <v>1</v>
      </c>
      <c r="BN27" s="327">
        <v>2</v>
      </c>
      <c r="BO27" s="1737" t="s">
        <v>319</v>
      </c>
      <c r="BP27" s="1723"/>
      <c r="BQ27" s="1723" t="s">
        <v>320</v>
      </c>
      <c r="BR27" s="1723"/>
      <c r="BS27" s="1723" t="s">
        <v>321</v>
      </c>
      <c r="BT27" s="1723"/>
      <c r="BU27" s="1724"/>
      <c r="BV27" s="1723"/>
      <c r="BW27" s="1723"/>
      <c r="BX27" s="1723"/>
      <c r="BY27" s="1723"/>
      <c r="BZ27" s="1723"/>
      <c r="CA27" s="1724"/>
      <c r="CB27" s="1723"/>
      <c r="CC27" s="1723"/>
      <c r="CD27" s="1735"/>
    </row>
    <row r="28" spans="1:89" s="11" customFormat="1" ht="23.25" customHeight="1">
      <c r="B28" s="1743"/>
      <c r="C28" s="1746"/>
      <c r="D28" s="1747"/>
      <c r="E28" s="1749"/>
      <c r="F28" s="1751"/>
      <c r="G28" s="1747"/>
      <c r="H28" s="1751"/>
      <c r="I28" s="1747"/>
      <c r="J28" s="1749"/>
      <c r="K28" s="1754"/>
      <c r="L28" s="1755"/>
      <c r="M28" s="1758"/>
      <c r="N28" s="1759"/>
      <c r="O28" s="1758"/>
      <c r="P28" s="1759"/>
      <c r="Q28" s="1762"/>
      <c r="R28" s="1763"/>
      <c r="S28" s="1762"/>
      <c r="T28" s="1763"/>
      <c r="U28" s="1765"/>
      <c r="V28" s="1763"/>
      <c r="W28" s="1698"/>
      <c r="X28" s="1691"/>
      <c r="Y28" s="1691"/>
      <c r="Z28" s="1691"/>
      <c r="AA28" s="1691"/>
      <c r="AB28" s="1691"/>
      <c r="AC28" s="1691"/>
      <c r="AD28" s="1691"/>
      <c r="AE28" s="1691"/>
      <c r="AF28" s="1691"/>
      <c r="AG28" s="1691"/>
      <c r="AH28" s="1691"/>
      <c r="AI28" s="1691"/>
      <c r="AJ28" s="1691"/>
      <c r="AK28" s="1691"/>
      <c r="AL28" s="1691"/>
      <c r="AM28" s="1691"/>
      <c r="AN28" s="1691"/>
      <c r="AO28" s="1691"/>
      <c r="AP28" s="1691"/>
      <c r="AQ28" s="1691" t="s">
        <v>309</v>
      </c>
      <c r="AR28" s="1691"/>
      <c r="AS28" s="1691" t="s">
        <v>309</v>
      </c>
      <c r="AT28" s="1691"/>
      <c r="AU28" s="1691" t="s">
        <v>309</v>
      </c>
      <c r="AV28" s="1691"/>
      <c r="AW28" s="1691" t="s">
        <v>309</v>
      </c>
      <c r="AX28" s="1691"/>
      <c r="AY28" s="1691" t="s">
        <v>309</v>
      </c>
      <c r="AZ28" s="1691"/>
      <c r="BA28" s="1691" t="s">
        <v>309</v>
      </c>
      <c r="BB28" s="1691"/>
      <c r="BC28" s="1691" t="s">
        <v>309</v>
      </c>
      <c r="BD28" s="1691"/>
      <c r="BE28" s="1725"/>
      <c r="BF28" s="1726"/>
      <c r="BG28" s="1738" t="s">
        <v>777</v>
      </c>
      <c r="BH28" s="1739"/>
      <c r="BI28" s="1740" t="s">
        <v>349</v>
      </c>
      <c r="BJ28" s="1739"/>
      <c r="BK28" s="1741"/>
      <c r="BL28" s="1742"/>
      <c r="BM28" s="1723" t="s">
        <v>760</v>
      </c>
      <c r="BN28" s="1723"/>
      <c r="BO28" s="1723" t="s">
        <v>778</v>
      </c>
      <c r="BP28" s="1723"/>
      <c r="BQ28" s="1724"/>
      <c r="BR28" s="1724"/>
      <c r="BS28" s="1723"/>
      <c r="BT28" s="1723"/>
      <c r="BU28" s="1723"/>
      <c r="BV28" s="1723"/>
      <c r="BW28" s="1723"/>
      <c r="BX28" s="1723"/>
      <c r="BY28" s="1723"/>
      <c r="BZ28" s="1723"/>
      <c r="CA28" s="1723"/>
      <c r="CB28" s="1723"/>
      <c r="CC28" s="1723"/>
      <c r="CD28" s="1735"/>
    </row>
    <row r="29" spans="1:89" s="270" customFormat="1" ht="23.25" customHeight="1">
      <c r="B29" s="1743">
        <v>3</v>
      </c>
      <c r="C29" s="1744"/>
      <c r="D29" s="1745"/>
      <c r="E29" s="1748" t="s">
        <v>2523</v>
      </c>
      <c r="F29" s="1750"/>
      <c r="G29" s="1745"/>
      <c r="H29" s="1750"/>
      <c r="I29" s="1745"/>
      <c r="J29" s="1748" t="s">
        <v>2523</v>
      </c>
      <c r="K29" s="1752"/>
      <c r="L29" s="1753"/>
      <c r="M29" s="1756"/>
      <c r="N29" s="1757"/>
      <c r="O29" s="1756"/>
      <c r="P29" s="1757"/>
      <c r="Q29" s="1760"/>
      <c r="R29" s="1761"/>
      <c r="S29" s="1760"/>
      <c r="T29" s="1761"/>
      <c r="U29" s="1764"/>
      <c r="V29" s="1761"/>
      <c r="W29" s="1698" t="s">
        <v>788</v>
      </c>
      <c r="X29" s="1691"/>
      <c r="Y29" s="1691" t="s">
        <v>308</v>
      </c>
      <c r="Z29" s="1691"/>
      <c r="AA29" s="1691" t="s">
        <v>837</v>
      </c>
      <c r="AB29" s="1691"/>
      <c r="AC29" s="1691" t="s">
        <v>813</v>
      </c>
      <c r="AD29" s="1691"/>
      <c r="AE29" s="1691" t="s">
        <v>790</v>
      </c>
      <c r="AF29" s="1691"/>
      <c r="AG29" s="1691" t="s">
        <v>846</v>
      </c>
      <c r="AH29" s="1691"/>
      <c r="AI29" s="1691" t="s">
        <v>847</v>
      </c>
      <c r="AJ29" s="1691"/>
      <c r="AK29" s="1691" t="s">
        <v>848</v>
      </c>
      <c r="AL29" s="1691"/>
      <c r="AM29" s="1691" t="s">
        <v>849</v>
      </c>
      <c r="AN29" s="1691"/>
      <c r="AO29" s="1691" t="s">
        <v>850</v>
      </c>
      <c r="AP29" s="1691"/>
      <c r="AQ29" s="1691" t="s">
        <v>309</v>
      </c>
      <c r="AR29" s="1691"/>
      <c r="AS29" s="1691" t="s">
        <v>309</v>
      </c>
      <c r="AT29" s="1691"/>
      <c r="AU29" s="1691" t="s">
        <v>309</v>
      </c>
      <c r="AV29" s="1691"/>
      <c r="AW29" s="1691" t="s">
        <v>309</v>
      </c>
      <c r="AX29" s="1691"/>
      <c r="AY29" s="1691" t="s">
        <v>309</v>
      </c>
      <c r="AZ29" s="1691"/>
      <c r="BA29" s="1691" t="s">
        <v>309</v>
      </c>
      <c r="BB29" s="1691"/>
      <c r="BC29" s="1691" t="s">
        <v>309</v>
      </c>
      <c r="BD29" s="1691"/>
      <c r="BE29" s="1725"/>
      <c r="BF29" s="1726"/>
      <c r="BG29" s="325">
        <v>9</v>
      </c>
      <c r="BH29" s="326">
        <v>8</v>
      </c>
      <c r="BI29" s="326">
        <v>0</v>
      </c>
      <c r="BJ29" s="274" t="s">
        <v>851</v>
      </c>
      <c r="BK29" s="326">
        <v>8</v>
      </c>
      <c r="BL29" s="326">
        <v>6</v>
      </c>
      <c r="BM29" s="326">
        <v>7</v>
      </c>
      <c r="BN29" s="327">
        <v>1</v>
      </c>
      <c r="BO29" s="1737" t="s">
        <v>781</v>
      </c>
      <c r="BP29" s="1723"/>
      <c r="BQ29" s="1723" t="s">
        <v>782</v>
      </c>
      <c r="BR29" s="1723"/>
      <c r="BS29" s="1723" t="s">
        <v>783</v>
      </c>
      <c r="BT29" s="1723"/>
      <c r="BU29" s="1724"/>
      <c r="BV29" s="1723"/>
      <c r="BW29" s="1723"/>
      <c r="BX29" s="1723"/>
      <c r="BY29" s="1723"/>
      <c r="BZ29" s="1723"/>
      <c r="CA29" s="1724"/>
      <c r="CB29" s="1723"/>
      <c r="CC29" s="1723"/>
      <c r="CD29" s="1735"/>
    </row>
    <row r="30" spans="1:89" s="11" customFormat="1" ht="23.25" customHeight="1">
      <c r="B30" s="1743"/>
      <c r="C30" s="1746"/>
      <c r="D30" s="1747"/>
      <c r="E30" s="1749"/>
      <c r="F30" s="1751"/>
      <c r="G30" s="1747"/>
      <c r="H30" s="1751"/>
      <c r="I30" s="1747"/>
      <c r="J30" s="1749"/>
      <c r="K30" s="1754"/>
      <c r="L30" s="1755"/>
      <c r="M30" s="1758"/>
      <c r="N30" s="1759"/>
      <c r="O30" s="1758"/>
      <c r="P30" s="1759"/>
      <c r="Q30" s="1762"/>
      <c r="R30" s="1763"/>
      <c r="S30" s="1762"/>
      <c r="T30" s="1763"/>
      <c r="U30" s="1765"/>
      <c r="V30" s="1763"/>
      <c r="W30" s="1698"/>
      <c r="X30" s="1691"/>
      <c r="Y30" s="1691"/>
      <c r="Z30" s="1691"/>
      <c r="AA30" s="1691"/>
      <c r="AB30" s="1691"/>
      <c r="AC30" s="1691"/>
      <c r="AD30" s="1691"/>
      <c r="AE30" s="1691"/>
      <c r="AF30" s="1691"/>
      <c r="AG30" s="1691"/>
      <c r="AH30" s="1691"/>
      <c r="AI30" s="1691"/>
      <c r="AJ30" s="1691"/>
      <c r="AK30" s="1691"/>
      <c r="AL30" s="1691"/>
      <c r="AM30" s="1691"/>
      <c r="AN30" s="1691"/>
      <c r="AO30" s="1691"/>
      <c r="AP30" s="1691"/>
      <c r="AQ30" s="1691" t="s">
        <v>309</v>
      </c>
      <c r="AR30" s="1691"/>
      <c r="AS30" s="1691" t="s">
        <v>309</v>
      </c>
      <c r="AT30" s="1691"/>
      <c r="AU30" s="1691" t="s">
        <v>309</v>
      </c>
      <c r="AV30" s="1691"/>
      <c r="AW30" s="1691" t="s">
        <v>309</v>
      </c>
      <c r="AX30" s="1691"/>
      <c r="AY30" s="1691" t="s">
        <v>309</v>
      </c>
      <c r="AZ30" s="1691"/>
      <c r="BA30" s="1691" t="s">
        <v>309</v>
      </c>
      <c r="BB30" s="1691"/>
      <c r="BC30" s="1691" t="s">
        <v>309</v>
      </c>
      <c r="BD30" s="1691"/>
      <c r="BE30" s="1725"/>
      <c r="BF30" s="1726"/>
      <c r="BG30" s="1738" t="s">
        <v>784</v>
      </c>
      <c r="BH30" s="1739"/>
      <c r="BI30" s="1740" t="s">
        <v>785</v>
      </c>
      <c r="BJ30" s="1739"/>
      <c r="BK30" s="1741"/>
      <c r="BL30" s="1742"/>
      <c r="BM30" s="1723" t="s">
        <v>786</v>
      </c>
      <c r="BN30" s="1723"/>
      <c r="BO30" s="1723" t="s">
        <v>852</v>
      </c>
      <c r="BP30" s="1723"/>
      <c r="BQ30" s="1724" t="s">
        <v>787</v>
      </c>
      <c r="BR30" s="1724"/>
      <c r="BS30" s="1723"/>
      <c r="BT30" s="1723"/>
      <c r="BU30" s="1723"/>
      <c r="BV30" s="1723"/>
      <c r="BW30" s="1723"/>
      <c r="BX30" s="1723"/>
      <c r="BY30" s="1723"/>
      <c r="BZ30" s="1723"/>
      <c r="CA30" s="1723"/>
      <c r="CB30" s="1723"/>
      <c r="CC30" s="1723"/>
      <c r="CD30" s="1735"/>
    </row>
    <row r="31" spans="1:89" s="11" customFormat="1" ht="23.25" customHeight="1">
      <c r="B31" s="1743">
        <v>4</v>
      </c>
      <c r="C31" s="1744"/>
      <c r="D31" s="1745"/>
      <c r="E31" s="1748" t="s">
        <v>2523</v>
      </c>
      <c r="F31" s="1750"/>
      <c r="G31" s="1745"/>
      <c r="H31" s="1750"/>
      <c r="I31" s="1745"/>
      <c r="J31" s="1748" t="s">
        <v>2523</v>
      </c>
      <c r="K31" s="1752"/>
      <c r="L31" s="1753"/>
      <c r="M31" s="1756"/>
      <c r="N31" s="1757"/>
      <c r="O31" s="1756"/>
      <c r="P31" s="1757"/>
      <c r="Q31" s="1760"/>
      <c r="R31" s="1761"/>
      <c r="S31" s="1760"/>
      <c r="T31" s="1761"/>
      <c r="U31" s="1764"/>
      <c r="V31" s="1761"/>
      <c r="W31" s="1698" t="s">
        <v>853</v>
      </c>
      <c r="X31" s="1691"/>
      <c r="Y31" s="1691" t="s">
        <v>308</v>
      </c>
      <c r="Z31" s="1691"/>
      <c r="AA31" s="1691" t="s">
        <v>762</v>
      </c>
      <c r="AB31" s="1691"/>
      <c r="AC31" s="1691" t="s">
        <v>789</v>
      </c>
      <c r="AD31" s="1691"/>
      <c r="AE31" s="1691" t="s">
        <v>854</v>
      </c>
      <c r="AF31" s="1691"/>
      <c r="AG31" s="1691" t="s">
        <v>855</v>
      </c>
      <c r="AH31" s="1691"/>
      <c r="AI31" s="1691" t="s">
        <v>856</v>
      </c>
      <c r="AJ31" s="1691"/>
      <c r="AK31" s="1691" t="s">
        <v>857</v>
      </c>
      <c r="AL31" s="1691"/>
      <c r="AM31" s="1691" t="s">
        <v>858</v>
      </c>
      <c r="AN31" s="1691"/>
      <c r="AO31" s="1691" t="s">
        <v>859</v>
      </c>
      <c r="AP31" s="1691"/>
      <c r="AQ31" s="1691" t="s">
        <v>849</v>
      </c>
      <c r="AR31" s="1691"/>
      <c r="AS31" s="1691" t="s">
        <v>860</v>
      </c>
      <c r="AT31" s="1691"/>
      <c r="AU31" s="1691" t="s">
        <v>309</v>
      </c>
      <c r="AV31" s="1691"/>
      <c r="AW31" s="1691" t="s">
        <v>309</v>
      </c>
      <c r="AX31" s="1691"/>
      <c r="AY31" s="1691" t="s">
        <v>309</v>
      </c>
      <c r="AZ31" s="1691"/>
      <c r="BA31" s="1691" t="s">
        <v>309</v>
      </c>
      <c r="BB31" s="1691"/>
      <c r="BC31" s="1691" t="s">
        <v>309</v>
      </c>
      <c r="BD31" s="1691"/>
      <c r="BE31" s="1725"/>
      <c r="BF31" s="1726"/>
      <c r="BG31" s="325">
        <v>0</v>
      </c>
      <c r="BH31" s="326">
        <v>3</v>
      </c>
      <c r="BI31" s="326">
        <v>0</v>
      </c>
      <c r="BJ31" s="274" t="s">
        <v>795</v>
      </c>
      <c r="BK31" s="326">
        <v>0</v>
      </c>
      <c r="BL31" s="326">
        <v>8</v>
      </c>
      <c r="BM31" s="326">
        <v>2</v>
      </c>
      <c r="BN31" s="327">
        <v>2</v>
      </c>
      <c r="BO31" s="1737" t="s">
        <v>791</v>
      </c>
      <c r="BP31" s="1723"/>
      <c r="BQ31" s="1723" t="s">
        <v>792</v>
      </c>
      <c r="BR31" s="1723"/>
      <c r="BS31" s="1723" t="s">
        <v>783</v>
      </c>
      <c r="BT31" s="1723"/>
      <c r="BU31" s="1724"/>
      <c r="BV31" s="1723"/>
      <c r="BW31" s="1723"/>
      <c r="BX31" s="1723"/>
      <c r="BY31" s="1723"/>
      <c r="BZ31" s="1723"/>
      <c r="CA31" s="1724"/>
      <c r="CB31" s="1723"/>
      <c r="CC31" s="1723"/>
      <c r="CD31" s="1735"/>
    </row>
    <row r="32" spans="1:89" s="11" customFormat="1" ht="23.25" customHeight="1">
      <c r="B32" s="1743"/>
      <c r="C32" s="1746"/>
      <c r="D32" s="1747"/>
      <c r="E32" s="1749"/>
      <c r="F32" s="1751"/>
      <c r="G32" s="1747"/>
      <c r="H32" s="1751"/>
      <c r="I32" s="1747"/>
      <c r="J32" s="1749"/>
      <c r="K32" s="1754"/>
      <c r="L32" s="1755"/>
      <c r="M32" s="1758"/>
      <c r="N32" s="1759"/>
      <c r="O32" s="1758"/>
      <c r="P32" s="1759"/>
      <c r="Q32" s="1762"/>
      <c r="R32" s="1763"/>
      <c r="S32" s="1762"/>
      <c r="T32" s="1763"/>
      <c r="U32" s="1765"/>
      <c r="V32" s="1763"/>
      <c r="W32" s="1698"/>
      <c r="X32" s="1691"/>
      <c r="Y32" s="1691"/>
      <c r="Z32" s="1691"/>
      <c r="AA32" s="1691"/>
      <c r="AB32" s="1691"/>
      <c r="AC32" s="1691"/>
      <c r="AD32" s="1691"/>
      <c r="AE32" s="1691"/>
      <c r="AF32" s="1691"/>
      <c r="AG32" s="1691"/>
      <c r="AH32" s="1691"/>
      <c r="AI32" s="1691"/>
      <c r="AJ32" s="1691"/>
      <c r="AK32" s="1691"/>
      <c r="AL32" s="1691"/>
      <c r="AM32" s="1691"/>
      <c r="AN32" s="1691"/>
      <c r="AO32" s="1691"/>
      <c r="AP32" s="1691"/>
      <c r="AQ32" s="1691" t="s">
        <v>309</v>
      </c>
      <c r="AR32" s="1691"/>
      <c r="AS32" s="1691" t="s">
        <v>309</v>
      </c>
      <c r="AT32" s="1691"/>
      <c r="AU32" s="1691" t="s">
        <v>309</v>
      </c>
      <c r="AV32" s="1691"/>
      <c r="AW32" s="1691" t="s">
        <v>309</v>
      </c>
      <c r="AX32" s="1691"/>
      <c r="AY32" s="1691" t="s">
        <v>309</v>
      </c>
      <c r="AZ32" s="1691"/>
      <c r="BA32" s="1691" t="s">
        <v>309</v>
      </c>
      <c r="BB32" s="1691"/>
      <c r="BC32" s="1691" t="s">
        <v>309</v>
      </c>
      <c r="BD32" s="1691"/>
      <c r="BE32" s="1725"/>
      <c r="BF32" s="1726"/>
      <c r="BG32" s="1738" t="s">
        <v>793</v>
      </c>
      <c r="BH32" s="1739"/>
      <c r="BI32" s="1740" t="s">
        <v>794</v>
      </c>
      <c r="BJ32" s="1739"/>
      <c r="BK32" s="1741"/>
      <c r="BL32" s="1742"/>
      <c r="BM32" s="1723" t="s">
        <v>861</v>
      </c>
      <c r="BN32" s="1723"/>
      <c r="BO32" s="1723" t="s">
        <v>862</v>
      </c>
      <c r="BP32" s="1723"/>
      <c r="BQ32" s="1724" t="s">
        <v>863</v>
      </c>
      <c r="BR32" s="1724"/>
      <c r="BS32" s="1723"/>
      <c r="BT32" s="1723"/>
      <c r="BU32" s="1723"/>
      <c r="BV32" s="1723"/>
      <c r="BW32" s="1723"/>
      <c r="BX32" s="1723"/>
      <c r="BY32" s="1723"/>
      <c r="BZ32" s="1723"/>
      <c r="CA32" s="1723"/>
      <c r="CB32" s="1723"/>
      <c r="CC32" s="1723"/>
      <c r="CD32" s="1735"/>
    </row>
    <row r="33" spans="1:88" s="270" customFormat="1" ht="23.25" customHeight="1">
      <c r="B33" s="1743">
        <v>5</v>
      </c>
      <c r="C33" s="1744"/>
      <c r="D33" s="1745"/>
      <c r="E33" s="1748" t="s">
        <v>2523</v>
      </c>
      <c r="F33" s="1750"/>
      <c r="G33" s="1745"/>
      <c r="H33" s="1750"/>
      <c r="I33" s="1745"/>
      <c r="J33" s="1748" t="s">
        <v>2523</v>
      </c>
      <c r="K33" s="1752"/>
      <c r="L33" s="1753"/>
      <c r="M33" s="1756"/>
      <c r="N33" s="1757"/>
      <c r="O33" s="1756"/>
      <c r="P33" s="1757"/>
      <c r="Q33" s="1760"/>
      <c r="R33" s="1761"/>
      <c r="S33" s="1760"/>
      <c r="T33" s="1761"/>
      <c r="U33" s="1764"/>
      <c r="V33" s="1761"/>
      <c r="W33" s="1698"/>
      <c r="X33" s="1691"/>
      <c r="Y33" s="1691"/>
      <c r="Z33" s="1691"/>
      <c r="AA33" s="1691"/>
      <c r="AB33" s="1691"/>
      <c r="AC33" s="1691"/>
      <c r="AD33" s="1691"/>
      <c r="AE33" s="1691"/>
      <c r="AF33" s="1691"/>
      <c r="AG33" s="1691"/>
      <c r="AH33" s="1691"/>
      <c r="AI33" s="1691"/>
      <c r="AJ33" s="1691"/>
      <c r="AK33" s="1691"/>
      <c r="AL33" s="1691"/>
      <c r="AM33" s="1691"/>
      <c r="AN33" s="1691"/>
      <c r="AO33" s="1691"/>
      <c r="AP33" s="1691"/>
      <c r="AQ33" s="1691" t="s">
        <v>309</v>
      </c>
      <c r="AR33" s="1691"/>
      <c r="AS33" s="1691" t="s">
        <v>309</v>
      </c>
      <c r="AT33" s="1691"/>
      <c r="AU33" s="1691" t="s">
        <v>309</v>
      </c>
      <c r="AV33" s="1691"/>
      <c r="AW33" s="1691" t="s">
        <v>309</v>
      </c>
      <c r="AX33" s="1691"/>
      <c r="AY33" s="1691" t="s">
        <v>309</v>
      </c>
      <c r="AZ33" s="1691"/>
      <c r="BA33" s="1691" t="s">
        <v>309</v>
      </c>
      <c r="BB33" s="1691"/>
      <c r="BC33" s="1691" t="s">
        <v>309</v>
      </c>
      <c r="BD33" s="1691"/>
      <c r="BE33" s="1725"/>
      <c r="BF33" s="1726"/>
      <c r="BG33" s="325"/>
      <c r="BH33" s="326"/>
      <c r="BI33" s="326"/>
      <c r="BJ33" s="274" t="s">
        <v>851</v>
      </c>
      <c r="BK33" s="326"/>
      <c r="BL33" s="326"/>
      <c r="BM33" s="326"/>
      <c r="BN33" s="327"/>
      <c r="BO33" s="1737"/>
      <c r="BP33" s="1723"/>
      <c r="BQ33" s="1723"/>
      <c r="BR33" s="1723"/>
      <c r="BS33" s="1723"/>
      <c r="BT33" s="1723"/>
      <c r="BU33" s="1724"/>
      <c r="BV33" s="1723"/>
      <c r="BW33" s="1723"/>
      <c r="BX33" s="1723"/>
      <c r="BY33" s="1723"/>
      <c r="BZ33" s="1723"/>
      <c r="CA33" s="1724"/>
      <c r="CB33" s="1723"/>
      <c r="CC33" s="1723"/>
      <c r="CD33" s="1735"/>
    </row>
    <row r="34" spans="1:88" s="11" customFormat="1" ht="23.25" customHeight="1">
      <c r="B34" s="1743"/>
      <c r="C34" s="1746"/>
      <c r="D34" s="1747"/>
      <c r="E34" s="1749"/>
      <c r="F34" s="1751"/>
      <c r="G34" s="1747"/>
      <c r="H34" s="1751"/>
      <c r="I34" s="1747"/>
      <c r="J34" s="1749"/>
      <c r="K34" s="1754"/>
      <c r="L34" s="1755"/>
      <c r="M34" s="1758"/>
      <c r="N34" s="1759"/>
      <c r="O34" s="1758"/>
      <c r="P34" s="1759"/>
      <c r="Q34" s="1762"/>
      <c r="R34" s="1763"/>
      <c r="S34" s="1762"/>
      <c r="T34" s="1763"/>
      <c r="U34" s="1765"/>
      <c r="V34" s="1763"/>
      <c r="W34" s="1698"/>
      <c r="X34" s="1691"/>
      <c r="Y34" s="1691"/>
      <c r="Z34" s="1691"/>
      <c r="AA34" s="1691"/>
      <c r="AB34" s="1691"/>
      <c r="AC34" s="1691"/>
      <c r="AD34" s="1691"/>
      <c r="AE34" s="1691"/>
      <c r="AF34" s="1691"/>
      <c r="AG34" s="1691"/>
      <c r="AH34" s="1691"/>
      <c r="AI34" s="1691"/>
      <c r="AJ34" s="1691"/>
      <c r="AK34" s="1691"/>
      <c r="AL34" s="1691"/>
      <c r="AM34" s="1691"/>
      <c r="AN34" s="1691"/>
      <c r="AO34" s="1691"/>
      <c r="AP34" s="1691"/>
      <c r="AQ34" s="1691" t="s">
        <v>309</v>
      </c>
      <c r="AR34" s="1691"/>
      <c r="AS34" s="1691" t="s">
        <v>309</v>
      </c>
      <c r="AT34" s="1691"/>
      <c r="AU34" s="1691" t="s">
        <v>309</v>
      </c>
      <c r="AV34" s="1691"/>
      <c r="AW34" s="1691" t="s">
        <v>309</v>
      </c>
      <c r="AX34" s="1691"/>
      <c r="AY34" s="1691" t="s">
        <v>309</v>
      </c>
      <c r="AZ34" s="1691"/>
      <c r="BA34" s="1691" t="s">
        <v>309</v>
      </c>
      <c r="BB34" s="1691"/>
      <c r="BC34" s="1691" t="s">
        <v>309</v>
      </c>
      <c r="BD34" s="1691"/>
      <c r="BE34" s="1725"/>
      <c r="BF34" s="1726"/>
      <c r="BG34" s="1738"/>
      <c r="BH34" s="1739"/>
      <c r="BI34" s="1740"/>
      <c r="BJ34" s="1739"/>
      <c r="BK34" s="1741"/>
      <c r="BL34" s="1742"/>
      <c r="BM34" s="1723"/>
      <c r="BN34" s="1723"/>
      <c r="BO34" s="1723"/>
      <c r="BP34" s="1723"/>
      <c r="BQ34" s="1724"/>
      <c r="BR34" s="1724"/>
      <c r="BS34" s="1723"/>
      <c r="BT34" s="1723"/>
      <c r="BU34" s="1723"/>
      <c r="BV34" s="1723"/>
      <c r="BW34" s="1723"/>
      <c r="BX34" s="1723"/>
      <c r="BY34" s="1723"/>
      <c r="BZ34" s="1723"/>
      <c r="CA34" s="1723"/>
      <c r="CB34" s="1723"/>
      <c r="CC34" s="1723"/>
      <c r="CD34" s="1735"/>
      <c r="CF34" s="17"/>
      <c r="CG34" s="17"/>
      <c r="CH34" s="17"/>
      <c r="CI34" s="17"/>
      <c r="CJ34" s="17"/>
    </row>
    <row r="35" spans="1:88" s="11" customFormat="1" ht="23.25" customHeight="1">
      <c r="C35" s="278"/>
      <c r="D35" s="278"/>
      <c r="E35" s="278"/>
      <c r="F35" s="278"/>
      <c r="G35" s="278"/>
      <c r="H35" s="278"/>
      <c r="I35" s="283"/>
      <c r="J35" s="283"/>
      <c r="K35" s="275"/>
      <c r="L35" s="275"/>
      <c r="M35" s="275"/>
      <c r="N35" s="275"/>
      <c r="O35" s="275"/>
      <c r="P35" s="275"/>
      <c r="Q35" s="275"/>
      <c r="R35" s="275"/>
      <c r="S35" s="276"/>
      <c r="T35" s="276"/>
      <c r="U35" s="276"/>
      <c r="V35" s="276"/>
      <c r="W35" s="276"/>
      <c r="X35" s="277"/>
      <c r="Y35" s="277"/>
      <c r="Z35" s="277"/>
      <c r="AA35" s="276"/>
      <c r="AB35" s="278"/>
      <c r="AC35" s="278"/>
      <c r="AD35" s="278"/>
      <c r="AE35" s="278"/>
      <c r="AF35" s="278"/>
      <c r="AG35" s="279"/>
      <c r="AH35" s="279"/>
      <c r="AI35" s="278"/>
      <c r="AJ35" s="279"/>
      <c r="AK35" s="279"/>
      <c r="AL35" s="278"/>
      <c r="AM35" s="279"/>
      <c r="AN35" s="279"/>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17"/>
      <c r="CF35" s="17"/>
      <c r="CG35" s="17"/>
      <c r="CH35" s="17"/>
      <c r="CI35" s="17"/>
    </row>
    <row r="36" spans="1:88" s="270" customFormat="1" ht="23.25" customHeight="1">
      <c r="A36" s="1769" t="s">
        <v>2528</v>
      </c>
      <c r="B36" s="1769"/>
      <c r="C36" s="1769"/>
      <c r="D36" s="1769"/>
      <c r="E36" s="1769"/>
      <c r="F36" s="1769"/>
      <c r="G36" s="1769"/>
      <c r="H36" s="1769"/>
      <c r="I36" s="1769"/>
      <c r="J36" s="1769"/>
      <c r="K36" s="1769"/>
      <c r="L36" s="1769"/>
      <c r="M36" s="1769"/>
      <c r="N36" s="1769"/>
      <c r="O36" s="1769"/>
      <c r="P36" s="1769"/>
      <c r="Q36" s="1769"/>
      <c r="R36" s="1769"/>
      <c r="S36" s="1769"/>
      <c r="T36" s="1769"/>
      <c r="U36" s="1769"/>
      <c r="V36" s="1769"/>
      <c r="W36" s="1769"/>
      <c r="X36" s="1769"/>
      <c r="Y36" s="1769"/>
      <c r="Z36" s="1769"/>
      <c r="AA36" s="1769"/>
      <c r="AB36" s="1769"/>
      <c r="AC36" s="1769"/>
      <c r="AD36" s="1769"/>
      <c r="AE36" s="1769"/>
      <c r="AF36" s="1769"/>
      <c r="AG36" s="1769"/>
      <c r="AH36" s="1769"/>
      <c r="AI36" s="1769"/>
      <c r="AJ36" s="1769"/>
      <c r="AK36" s="1769"/>
      <c r="AL36" s="1769"/>
      <c r="AM36" s="1769"/>
      <c r="AN36" s="1769"/>
      <c r="AO36" s="1769"/>
      <c r="AP36" s="1769"/>
      <c r="AQ36" s="1769"/>
      <c r="AR36" s="1769"/>
      <c r="AS36" s="1769"/>
      <c r="AT36" s="1769"/>
      <c r="AU36" s="1769"/>
      <c r="AV36" s="1769"/>
      <c r="AW36" s="1769"/>
      <c r="AX36" s="1769"/>
      <c r="AY36" s="1769"/>
      <c r="AZ36" s="1769"/>
      <c r="BA36" s="1769"/>
      <c r="BB36" s="1769"/>
      <c r="BC36" s="1769"/>
      <c r="BD36" s="1769"/>
      <c r="BE36" s="1769"/>
      <c r="BF36" s="1769"/>
      <c r="BG36" s="1769"/>
      <c r="BH36" s="1769"/>
      <c r="BI36" s="1769"/>
      <c r="BJ36" s="1769"/>
      <c r="BK36" s="1769"/>
    </row>
    <row r="37" spans="1:88" s="270" customFormat="1" ht="23.25" customHeight="1">
      <c r="B37" s="1767"/>
      <c r="C37" s="1783" t="s">
        <v>2522</v>
      </c>
      <c r="D37" s="1784"/>
      <c r="E37" s="1784"/>
      <c r="F37" s="1784"/>
      <c r="G37" s="1784"/>
      <c r="H37" s="1784"/>
      <c r="I37" s="1784"/>
      <c r="J37" s="1784"/>
      <c r="K37" s="1784"/>
      <c r="L37" s="1784"/>
      <c r="M37" s="1784"/>
      <c r="N37" s="1784"/>
      <c r="O37" s="1784"/>
      <c r="P37" s="1784"/>
      <c r="Q37" s="1784"/>
      <c r="R37" s="1784"/>
      <c r="S37" s="1784"/>
      <c r="T37" s="1784"/>
      <c r="U37" s="1784"/>
      <c r="V37" s="1785"/>
      <c r="W37" s="1768" t="s">
        <v>734</v>
      </c>
      <c r="X37" s="1768"/>
      <c r="Y37" s="1768"/>
      <c r="Z37" s="1768"/>
      <c r="AA37" s="1768"/>
      <c r="AB37" s="1768"/>
      <c r="AC37" s="1768"/>
      <c r="AD37" s="1768"/>
      <c r="AE37" s="1768"/>
      <c r="AF37" s="1768"/>
      <c r="AG37" s="1768"/>
      <c r="AH37" s="1768"/>
      <c r="AI37" s="1768"/>
      <c r="AJ37" s="1768"/>
      <c r="AK37" s="1768"/>
      <c r="AL37" s="1768"/>
      <c r="AM37" s="1768"/>
      <c r="AN37" s="1768"/>
      <c r="AO37" s="1768"/>
      <c r="AP37" s="1768"/>
      <c r="AQ37" s="1768"/>
      <c r="AR37" s="1768"/>
      <c r="AS37" s="1768"/>
      <c r="AT37" s="1768"/>
      <c r="AU37" s="1768"/>
      <c r="AV37" s="1768"/>
      <c r="AW37" s="1768"/>
      <c r="AX37" s="1768"/>
      <c r="AY37" s="1768"/>
      <c r="AZ37" s="1768"/>
      <c r="BA37" s="1768"/>
      <c r="BB37" s="1768"/>
      <c r="BC37" s="1768"/>
      <c r="BD37" s="1768"/>
      <c r="BE37" s="1768"/>
      <c r="BF37" s="1768"/>
      <c r="BG37" s="1766" t="s">
        <v>30</v>
      </c>
      <c r="BH37" s="1766"/>
      <c r="BI37" s="1766"/>
      <c r="BJ37" s="1766"/>
      <c r="BK37" s="1766"/>
      <c r="BL37" s="1766"/>
      <c r="BM37" s="1766"/>
      <c r="BN37" s="1766"/>
      <c r="BO37" s="1766" t="s">
        <v>735</v>
      </c>
      <c r="BP37" s="1766"/>
      <c r="BQ37" s="1766"/>
      <c r="BR37" s="1766"/>
      <c r="BS37" s="1766"/>
      <c r="BT37" s="1766"/>
      <c r="BU37" s="1766"/>
      <c r="BV37" s="1766"/>
      <c r="BW37" s="1766"/>
      <c r="BX37" s="1766"/>
      <c r="BY37" s="1766"/>
      <c r="BZ37" s="1766"/>
      <c r="CA37" s="1766"/>
      <c r="CB37" s="1766"/>
      <c r="CC37" s="1766"/>
      <c r="CD37" s="1766"/>
    </row>
    <row r="38" spans="1:88" s="270" customFormat="1" ht="23.25" customHeight="1">
      <c r="B38" s="1767"/>
      <c r="C38" s="1786"/>
      <c r="D38" s="1787"/>
      <c r="E38" s="1787"/>
      <c r="F38" s="1787"/>
      <c r="G38" s="1787"/>
      <c r="H38" s="1787"/>
      <c r="I38" s="1787"/>
      <c r="J38" s="1787"/>
      <c r="K38" s="1787"/>
      <c r="L38" s="1787"/>
      <c r="M38" s="1787"/>
      <c r="N38" s="1787"/>
      <c r="O38" s="1787"/>
      <c r="P38" s="1787"/>
      <c r="Q38" s="1787"/>
      <c r="R38" s="1787"/>
      <c r="S38" s="1787"/>
      <c r="T38" s="1787"/>
      <c r="U38" s="1787"/>
      <c r="V38" s="1788"/>
      <c r="W38" s="1768"/>
      <c r="X38" s="1768"/>
      <c r="Y38" s="1768"/>
      <c r="Z38" s="1768"/>
      <c r="AA38" s="1768"/>
      <c r="AB38" s="1768"/>
      <c r="AC38" s="1768"/>
      <c r="AD38" s="1768"/>
      <c r="AE38" s="1768"/>
      <c r="AF38" s="1768"/>
      <c r="AG38" s="1768"/>
      <c r="AH38" s="1768"/>
      <c r="AI38" s="1768"/>
      <c r="AJ38" s="1768"/>
      <c r="AK38" s="1768"/>
      <c r="AL38" s="1768"/>
      <c r="AM38" s="1768"/>
      <c r="AN38" s="1768"/>
      <c r="AO38" s="1768"/>
      <c r="AP38" s="1768"/>
      <c r="AQ38" s="1768"/>
      <c r="AR38" s="1768"/>
      <c r="AS38" s="1768"/>
      <c r="AT38" s="1768"/>
      <c r="AU38" s="1768"/>
      <c r="AV38" s="1768"/>
      <c r="AW38" s="1768"/>
      <c r="AX38" s="1768"/>
      <c r="AY38" s="1768"/>
      <c r="AZ38" s="1768"/>
      <c r="BA38" s="1768"/>
      <c r="BB38" s="1768"/>
      <c r="BC38" s="1768"/>
      <c r="BD38" s="1768"/>
      <c r="BE38" s="1768"/>
      <c r="BF38" s="1768"/>
      <c r="BG38" s="1766" t="s">
        <v>736</v>
      </c>
      <c r="BH38" s="1766"/>
      <c r="BI38" s="1766"/>
      <c r="BJ38" s="1766"/>
      <c r="BK38" s="1766"/>
      <c r="BL38" s="1766"/>
      <c r="BM38" s="1766"/>
      <c r="BN38" s="1766"/>
      <c r="BO38" s="1766"/>
      <c r="BP38" s="1766"/>
      <c r="BQ38" s="1766"/>
      <c r="BR38" s="1766"/>
      <c r="BS38" s="1766"/>
      <c r="BT38" s="1766"/>
      <c r="BU38" s="1766"/>
      <c r="BV38" s="1766"/>
      <c r="BW38" s="1766"/>
      <c r="BX38" s="1766"/>
      <c r="BY38" s="1766"/>
      <c r="BZ38" s="1766"/>
      <c r="CA38" s="1766"/>
      <c r="CB38" s="1766"/>
      <c r="CC38" s="1766"/>
      <c r="CD38" s="1766"/>
    </row>
    <row r="39" spans="1:88" s="270" customFormat="1" ht="23.25" customHeight="1">
      <c r="B39" s="1743">
        <v>1</v>
      </c>
      <c r="C39" s="1744"/>
      <c r="D39" s="1745"/>
      <c r="E39" s="1748" t="s">
        <v>2523</v>
      </c>
      <c r="F39" s="1750"/>
      <c r="G39" s="1745"/>
      <c r="H39" s="1750"/>
      <c r="I39" s="1745"/>
      <c r="J39" s="1748" t="s">
        <v>2523</v>
      </c>
      <c r="K39" s="1752"/>
      <c r="L39" s="1753"/>
      <c r="M39" s="1756"/>
      <c r="N39" s="1757"/>
      <c r="O39" s="1756"/>
      <c r="P39" s="1757"/>
      <c r="Q39" s="1760"/>
      <c r="R39" s="1761"/>
      <c r="S39" s="1760"/>
      <c r="T39" s="1761"/>
      <c r="U39" s="1764"/>
      <c r="V39" s="1761"/>
      <c r="W39" s="1698" t="s">
        <v>776</v>
      </c>
      <c r="X39" s="1691"/>
      <c r="Y39" s="1691" t="s">
        <v>776</v>
      </c>
      <c r="Z39" s="1691"/>
      <c r="AA39" s="1691" t="s">
        <v>56</v>
      </c>
      <c r="AB39" s="1691"/>
      <c r="AC39" s="1691" t="s">
        <v>763</v>
      </c>
      <c r="AD39" s="1691"/>
      <c r="AE39" s="1691" t="s">
        <v>756</v>
      </c>
      <c r="AF39" s="1691"/>
      <c r="AG39" s="1691" t="s">
        <v>345</v>
      </c>
      <c r="AH39" s="1691"/>
      <c r="AI39" s="1691" t="s">
        <v>864</v>
      </c>
      <c r="AJ39" s="1691"/>
      <c r="AK39" s="1691" t="s">
        <v>308</v>
      </c>
      <c r="AL39" s="1691"/>
      <c r="AM39" s="1691" t="s">
        <v>762</v>
      </c>
      <c r="AN39" s="1691"/>
      <c r="AO39" s="1691"/>
      <c r="AP39" s="1691"/>
      <c r="AQ39" s="1691" t="s">
        <v>309</v>
      </c>
      <c r="AR39" s="1691"/>
      <c r="AS39" s="1691" t="s">
        <v>309</v>
      </c>
      <c r="AT39" s="1691"/>
      <c r="AU39" s="1691" t="s">
        <v>309</v>
      </c>
      <c r="AV39" s="1691"/>
      <c r="AW39" s="1691" t="s">
        <v>309</v>
      </c>
      <c r="AX39" s="1691"/>
      <c r="AY39" s="1691" t="s">
        <v>309</v>
      </c>
      <c r="AZ39" s="1691"/>
      <c r="BA39" s="1691" t="s">
        <v>309</v>
      </c>
      <c r="BB39" s="1691"/>
      <c r="BC39" s="1691" t="s">
        <v>309</v>
      </c>
      <c r="BD39" s="1691"/>
      <c r="BE39" s="1725"/>
      <c r="BF39" s="1726"/>
      <c r="BG39" s="325">
        <v>0</v>
      </c>
      <c r="BH39" s="326">
        <v>8</v>
      </c>
      <c r="BI39" s="326">
        <v>0</v>
      </c>
      <c r="BJ39" s="274" t="s">
        <v>865</v>
      </c>
      <c r="BK39" s="326">
        <v>0</v>
      </c>
      <c r="BL39" s="326">
        <v>0</v>
      </c>
      <c r="BM39" s="326">
        <v>1</v>
      </c>
      <c r="BN39" s="327">
        <v>5</v>
      </c>
      <c r="BO39" s="1737" t="s">
        <v>796</v>
      </c>
      <c r="BP39" s="1723"/>
      <c r="BQ39" s="1723" t="s">
        <v>352</v>
      </c>
      <c r="BR39" s="1723"/>
      <c r="BS39" s="1723" t="s">
        <v>321</v>
      </c>
      <c r="BT39" s="1723"/>
      <c r="BU39" s="1724"/>
      <c r="BV39" s="1723"/>
      <c r="BW39" s="1723"/>
      <c r="BX39" s="1723"/>
      <c r="BY39" s="1723"/>
      <c r="BZ39" s="1723"/>
      <c r="CA39" s="1724"/>
      <c r="CB39" s="1723"/>
      <c r="CC39" s="1723"/>
      <c r="CD39" s="1735"/>
    </row>
    <row r="40" spans="1:88" s="11" customFormat="1" ht="23.25" customHeight="1">
      <c r="B40" s="1743"/>
      <c r="C40" s="1746"/>
      <c r="D40" s="1747"/>
      <c r="E40" s="1749"/>
      <c r="F40" s="1751"/>
      <c r="G40" s="1747"/>
      <c r="H40" s="1751"/>
      <c r="I40" s="1747"/>
      <c r="J40" s="1749"/>
      <c r="K40" s="1754"/>
      <c r="L40" s="1755"/>
      <c r="M40" s="1758"/>
      <c r="N40" s="1759"/>
      <c r="O40" s="1758"/>
      <c r="P40" s="1759"/>
      <c r="Q40" s="1762"/>
      <c r="R40" s="1763"/>
      <c r="S40" s="1762"/>
      <c r="T40" s="1763"/>
      <c r="U40" s="1765"/>
      <c r="V40" s="1763"/>
      <c r="W40" s="1698"/>
      <c r="X40" s="1691"/>
      <c r="Y40" s="1691"/>
      <c r="Z40" s="1691"/>
      <c r="AA40" s="1691"/>
      <c r="AB40" s="1691"/>
      <c r="AC40" s="1691"/>
      <c r="AD40" s="1691"/>
      <c r="AE40" s="1691"/>
      <c r="AF40" s="1691"/>
      <c r="AG40" s="1691"/>
      <c r="AH40" s="1691"/>
      <c r="AI40" s="1691"/>
      <c r="AJ40" s="1691"/>
      <c r="AK40" s="1691"/>
      <c r="AL40" s="1691"/>
      <c r="AM40" s="1691"/>
      <c r="AN40" s="1691"/>
      <c r="AO40" s="1691"/>
      <c r="AP40" s="1691"/>
      <c r="AQ40" s="1691" t="s">
        <v>309</v>
      </c>
      <c r="AR40" s="1691"/>
      <c r="AS40" s="1691" t="s">
        <v>309</v>
      </c>
      <c r="AT40" s="1691"/>
      <c r="AU40" s="1691" t="s">
        <v>309</v>
      </c>
      <c r="AV40" s="1691"/>
      <c r="AW40" s="1691" t="s">
        <v>309</v>
      </c>
      <c r="AX40" s="1691"/>
      <c r="AY40" s="1691" t="s">
        <v>309</v>
      </c>
      <c r="AZ40" s="1691"/>
      <c r="BA40" s="1691" t="s">
        <v>309</v>
      </c>
      <c r="BB40" s="1691"/>
      <c r="BC40" s="1691" t="s">
        <v>309</v>
      </c>
      <c r="BD40" s="1691"/>
      <c r="BE40" s="1725"/>
      <c r="BF40" s="1726"/>
      <c r="BG40" s="1738" t="s">
        <v>797</v>
      </c>
      <c r="BH40" s="1739"/>
      <c r="BI40" s="1740" t="s">
        <v>798</v>
      </c>
      <c r="BJ40" s="1739"/>
      <c r="BK40" s="1741"/>
      <c r="BL40" s="1742"/>
      <c r="BM40" s="1723" t="s">
        <v>799</v>
      </c>
      <c r="BN40" s="1723"/>
      <c r="BO40" s="1723" t="s">
        <v>800</v>
      </c>
      <c r="BP40" s="1723"/>
      <c r="BQ40" s="1724"/>
      <c r="BR40" s="1724"/>
      <c r="BS40" s="1723"/>
      <c r="BT40" s="1723"/>
      <c r="BU40" s="1723"/>
      <c r="BV40" s="1723"/>
      <c r="BW40" s="1723"/>
      <c r="BX40" s="1723"/>
      <c r="BY40" s="1723"/>
      <c r="BZ40" s="1723"/>
      <c r="CA40" s="1723"/>
      <c r="CB40" s="1723"/>
      <c r="CC40" s="1723"/>
      <c r="CD40" s="1735"/>
    </row>
    <row r="41" spans="1:88" s="11" customFormat="1" ht="23.25" customHeight="1">
      <c r="B41" s="1743">
        <v>2</v>
      </c>
      <c r="C41" s="1744"/>
      <c r="D41" s="1745"/>
      <c r="E41" s="1748" t="s">
        <v>2523</v>
      </c>
      <c r="F41" s="1750"/>
      <c r="G41" s="1745"/>
      <c r="H41" s="1750"/>
      <c r="I41" s="1745"/>
      <c r="J41" s="1748" t="s">
        <v>2523</v>
      </c>
      <c r="K41" s="1752"/>
      <c r="L41" s="1753"/>
      <c r="M41" s="1756"/>
      <c r="N41" s="1757"/>
      <c r="O41" s="1756"/>
      <c r="P41" s="1757"/>
      <c r="Q41" s="1760"/>
      <c r="R41" s="1761"/>
      <c r="S41" s="1760"/>
      <c r="T41" s="1761"/>
      <c r="U41" s="1764"/>
      <c r="V41" s="1761"/>
      <c r="W41" s="1698" t="s">
        <v>866</v>
      </c>
      <c r="X41" s="1691"/>
      <c r="Y41" s="1691" t="s">
        <v>308</v>
      </c>
      <c r="Z41" s="1691"/>
      <c r="AA41" s="1691" t="s">
        <v>762</v>
      </c>
      <c r="AB41" s="1691"/>
      <c r="AC41" s="1691" t="s">
        <v>801</v>
      </c>
      <c r="AD41" s="1691"/>
      <c r="AE41" s="1691" t="s">
        <v>802</v>
      </c>
      <c r="AF41" s="1691"/>
      <c r="AG41" s="1691" t="s">
        <v>810</v>
      </c>
      <c r="AH41" s="1691"/>
      <c r="AI41" s="1691" t="s">
        <v>776</v>
      </c>
      <c r="AJ41" s="1691"/>
      <c r="AK41" s="1691" t="s">
        <v>56</v>
      </c>
      <c r="AL41" s="1691"/>
      <c r="AM41" s="1691" t="s">
        <v>307</v>
      </c>
      <c r="AN41" s="1691"/>
      <c r="AO41" s="1691"/>
      <c r="AP41" s="1691"/>
      <c r="AQ41" s="1691" t="s">
        <v>309</v>
      </c>
      <c r="AR41" s="1691"/>
      <c r="AS41" s="1691" t="s">
        <v>309</v>
      </c>
      <c r="AT41" s="1691"/>
      <c r="AU41" s="1691" t="s">
        <v>309</v>
      </c>
      <c r="AV41" s="1691"/>
      <c r="AW41" s="1691" t="s">
        <v>309</v>
      </c>
      <c r="AX41" s="1691"/>
      <c r="AY41" s="1691" t="s">
        <v>309</v>
      </c>
      <c r="AZ41" s="1691"/>
      <c r="BA41" s="1691" t="s">
        <v>309</v>
      </c>
      <c r="BB41" s="1691"/>
      <c r="BC41" s="1691" t="s">
        <v>309</v>
      </c>
      <c r="BD41" s="1691"/>
      <c r="BE41" s="1725"/>
      <c r="BF41" s="1726"/>
      <c r="BG41" s="325">
        <v>1</v>
      </c>
      <c r="BH41" s="326">
        <v>6</v>
      </c>
      <c r="BI41" s="326">
        <v>3</v>
      </c>
      <c r="BJ41" s="274" t="s">
        <v>803</v>
      </c>
      <c r="BK41" s="326">
        <v>8</v>
      </c>
      <c r="BL41" s="326">
        <v>0</v>
      </c>
      <c r="BM41" s="326">
        <v>0</v>
      </c>
      <c r="BN41" s="327">
        <v>1</v>
      </c>
      <c r="BO41" s="1737" t="s">
        <v>801</v>
      </c>
      <c r="BP41" s="1723"/>
      <c r="BQ41" s="1723" t="s">
        <v>802</v>
      </c>
      <c r="BR41" s="1723"/>
      <c r="BS41" s="1723" t="s">
        <v>804</v>
      </c>
      <c r="BT41" s="1723"/>
      <c r="BU41" s="1724"/>
      <c r="BV41" s="1723"/>
      <c r="BW41" s="1723"/>
      <c r="BX41" s="1723"/>
      <c r="BY41" s="1723"/>
      <c r="BZ41" s="1723"/>
      <c r="CA41" s="1724"/>
      <c r="CB41" s="1723"/>
      <c r="CC41" s="1723"/>
      <c r="CD41" s="1735"/>
    </row>
    <row r="42" spans="1:88" s="11" customFormat="1" ht="23.25" customHeight="1">
      <c r="B42" s="1743"/>
      <c r="C42" s="1746"/>
      <c r="D42" s="1747"/>
      <c r="E42" s="1749"/>
      <c r="F42" s="1751"/>
      <c r="G42" s="1747"/>
      <c r="H42" s="1751"/>
      <c r="I42" s="1747"/>
      <c r="J42" s="1749"/>
      <c r="K42" s="1754"/>
      <c r="L42" s="1755"/>
      <c r="M42" s="1758"/>
      <c r="N42" s="1759"/>
      <c r="O42" s="1758"/>
      <c r="P42" s="1759"/>
      <c r="Q42" s="1762"/>
      <c r="R42" s="1763"/>
      <c r="S42" s="1762"/>
      <c r="T42" s="1763"/>
      <c r="U42" s="1765"/>
      <c r="V42" s="1763"/>
      <c r="W42" s="1698"/>
      <c r="X42" s="1691"/>
      <c r="Y42" s="1691"/>
      <c r="Z42" s="1691"/>
      <c r="AA42" s="1691"/>
      <c r="AB42" s="1691"/>
      <c r="AC42" s="1691"/>
      <c r="AD42" s="1691"/>
      <c r="AE42" s="1691"/>
      <c r="AF42" s="1691"/>
      <c r="AG42" s="1691"/>
      <c r="AH42" s="1691"/>
      <c r="AI42" s="1691"/>
      <c r="AJ42" s="1691"/>
      <c r="AK42" s="1691"/>
      <c r="AL42" s="1691"/>
      <c r="AM42" s="1691"/>
      <c r="AN42" s="1691"/>
      <c r="AO42" s="1691"/>
      <c r="AP42" s="1691"/>
      <c r="AQ42" s="1691" t="s">
        <v>309</v>
      </c>
      <c r="AR42" s="1691"/>
      <c r="AS42" s="1691" t="s">
        <v>309</v>
      </c>
      <c r="AT42" s="1691"/>
      <c r="AU42" s="1691" t="s">
        <v>309</v>
      </c>
      <c r="AV42" s="1691"/>
      <c r="AW42" s="1691" t="s">
        <v>309</v>
      </c>
      <c r="AX42" s="1691"/>
      <c r="AY42" s="1691" t="s">
        <v>309</v>
      </c>
      <c r="AZ42" s="1691"/>
      <c r="BA42" s="1691" t="s">
        <v>309</v>
      </c>
      <c r="BB42" s="1691"/>
      <c r="BC42" s="1691" t="s">
        <v>309</v>
      </c>
      <c r="BD42" s="1691"/>
      <c r="BE42" s="1725"/>
      <c r="BF42" s="1726"/>
      <c r="BG42" s="1738" t="s">
        <v>805</v>
      </c>
      <c r="BH42" s="1739"/>
      <c r="BI42" s="1740" t="s">
        <v>806</v>
      </c>
      <c r="BJ42" s="1739"/>
      <c r="BK42" s="1741"/>
      <c r="BL42" s="1742"/>
      <c r="BM42" s="1723" t="s">
        <v>807</v>
      </c>
      <c r="BN42" s="1723"/>
      <c r="BO42" s="1723" t="s">
        <v>804</v>
      </c>
      <c r="BP42" s="1723"/>
      <c r="BQ42" s="1724" t="s">
        <v>808</v>
      </c>
      <c r="BR42" s="1724"/>
      <c r="BS42" s="1723"/>
      <c r="BT42" s="1723"/>
      <c r="BU42" s="1723"/>
      <c r="BV42" s="1723"/>
      <c r="BW42" s="1723"/>
      <c r="BX42" s="1723"/>
      <c r="BY42" s="1723"/>
      <c r="BZ42" s="1723"/>
      <c r="CA42" s="1723"/>
      <c r="CB42" s="1723"/>
      <c r="CC42" s="1723"/>
      <c r="CD42" s="1735"/>
    </row>
    <row r="43" spans="1:88" s="270" customFormat="1" ht="23.25" customHeight="1">
      <c r="B43" s="1743">
        <v>3</v>
      </c>
      <c r="C43" s="1744"/>
      <c r="D43" s="1745"/>
      <c r="E43" s="1748" t="s">
        <v>2523</v>
      </c>
      <c r="F43" s="1750"/>
      <c r="G43" s="1745"/>
      <c r="H43" s="1750"/>
      <c r="I43" s="1745"/>
      <c r="J43" s="1748" t="s">
        <v>2523</v>
      </c>
      <c r="K43" s="1752"/>
      <c r="L43" s="1753"/>
      <c r="M43" s="1756"/>
      <c r="N43" s="1757"/>
      <c r="O43" s="1756"/>
      <c r="P43" s="1757"/>
      <c r="Q43" s="1760"/>
      <c r="R43" s="1761"/>
      <c r="S43" s="1760"/>
      <c r="T43" s="1761"/>
      <c r="U43" s="1764"/>
      <c r="V43" s="1761"/>
      <c r="W43" s="1770"/>
      <c r="X43" s="1771"/>
      <c r="Y43" s="1772"/>
      <c r="Z43" s="1771"/>
      <c r="AA43" s="1772"/>
      <c r="AB43" s="1771"/>
      <c r="AC43" s="1772"/>
      <c r="AD43" s="1771"/>
      <c r="AE43" s="1772"/>
      <c r="AF43" s="1771"/>
      <c r="AG43" s="1772"/>
      <c r="AH43" s="1771"/>
      <c r="AI43" s="1772"/>
      <c r="AJ43" s="1771"/>
      <c r="AK43" s="1772"/>
      <c r="AL43" s="1771"/>
      <c r="AM43" s="1772"/>
      <c r="AN43" s="1771"/>
      <c r="AO43" s="1772"/>
      <c r="AP43" s="1771"/>
      <c r="AQ43" s="1772" t="s">
        <v>309</v>
      </c>
      <c r="AR43" s="1771"/>
      <c r="AS43" s="1772" t="s">
        <v>309</v>
      </c>
      <c r="AT43" s="1771"/>
      <c r="AU43" s="1772" t="s">
        <v>309</v>
      </c>
      <c r="AV43" s="1771"/>
      <c r="AW43" s="1772" t="s">
        <v>309</v>
      </c>
      <c r="AX43" s="1771"/>
      <c r="AY43" s="1772" t="s">
        <v>309</v>
      </c>
      <c r="AZ43" s="1771"/>
      <c r="BA43" s="1772" t="s">
        <v>309</v>
      </c>
      <c r="BB43" s="1771"/>
      <c r="BC43" s="1772" t="s">
        <v>309</v>
      </c>
      <c r="BD43" s="1771"/>
      <c r="BE43" s="1773"/>
      <c r="BF43" s="1619"/>
      <c r="BG43" s="325"/>
      <c r="BH43" s="326"/>
      <c r="BI43" s="326"/>
      <c r="BJ43" s="274" t="s">
        <v>766</v>
      </c>
      <c r="BK43" s="326"/>
      <c r="BL43" s="326"/>
      <c r="BM43" s="326"/>
      <c r="BN43" s="327"/>
      <c r="BO43" s="1738"/>
      <c r="BP43" s="1739"/>
      <c r="BQ43" s="1740"/>
      <c r="BR43" s="1739"/>
      <c r="BS43" s="1740"/>
      <c r="BT43" s="1739"/>
      <c r="BU43" s="1724"/>
      <c r="BV43" s="1723"/>
      <c r="BW43" s="1723"/>
      <c r="BX43" s="1723"/>
      <c r="BY43" s="1723"/>
      <c r="BZ43" s="1723"/>
      <c r="CA43" s="1724"/>
      <c r="CB43" s="1723"/>
      <c r="CC43" s="1723"/>
      <c r="CD43" s="1735"/>
    </row>
    <row r="44" spans="1:88" s="11" customFormat="1" ht="23.25" customHeight="1">
      <c r="B44" s="1743"/>
      <c r="C44" s="1746"/>
      <c r="D44" s="1747"/>
      <c r="E44" s="1749"/>
      <c r="F44" s="1751"/>
      <c r="G44" s="1747"/>
      <c r="H44" s="1751"/>
      <c r="I44" s="1747"/>
      <c r="J44" s="1749"/>
      <c r="K44" s="1754"/>
      <c r="L44" s="1755"/>
      <c r="M44" s="1758"/>
      <c r="N44" s="1759"/>
      <c r="O44" s="1758"/>
      <c r="P44" s="1759"/>
      <c r="Q44" s="1762"/>
      <c r="R44" s="1763"/>
      <c r="S44" s="1762"/>
      <c r="T44" s="1763"/>
      <c r="U44" s="1765"/>
      <c r="V44" s="1763"/>
      <c r="W44" s="1770"/>
      <c r="X44" s="1771"/>
      <c r="Y44" s="1772"/>
      <c r="Z44" s="1771"/>
      <c r="AA44" s="1772"/>
      <c r="AB44" s="1771"/>
      <c r="AC44" s="1772"/>
      <c r="AD44" s="1771"/>
      <c r="AE44" s="1772"/>
      <c r="AF44" s="1771"/>
      <c r="AG44" s="1772"/>
      <c r="AH44" s="1771"/>
      <c r="AI44" s="1772"/>
      <c r="AJ44" s="1771"/>
      <c r="AK44" s="1772"/>
      <c r="AL44" s="1771"/>
      <c r="AM44" s="1772"/>
      <c r="AN44" s="1771"/>
      <c r="AO44" s="1772"/>
      <c r="AP44" s="1771"/>
      <c r="AQ44" s="1772" t="s">
        <v>309</v>
      </c>
      <c r="AR44" s="1771"/>
      <c r="AS44" s="1772" t="s">
        <v>309</v>
      </c>
      <c r="AT44" s="1771"/>
      <c r="AU44" s="1772" t="s">
        <v>309</v>
      </c>
      <c r="AV44" s="1771"/>
      <c r="AW44" s="1772" t="s">
        <v>309</v>
      </c>
      <c r="AX44" s="1771"/>
      <c r="AY44" s="1772" t="s">
        <v>309</v>
      </c>
      <c r="AZ44" s="1771"/>
      <c r="BA44" s="1772" t="s">
        <v>309</v>
      </c>
      <c r="BB44" s="1771"/>
      <c r="BC44" s="1772" t="s">
        <v>309</v>
      </c>
      <c r="BD44" s="1771"/>
      <c r="BE44" s="1773"/>
      <c r="BF44" s="1619"/>
      <c r="BG44" s="1738"/>
      <c r="BH44" s="1739"/>
      <c r="BI44" s="1740"/>
      <c r="BJ44" s="1739"/>
      <c r="BK44" s="1741"/>
      <c r="BL44" s="1742"/>
      <c r="BM44" s="1740"/>
      <c r="BN44" s="1739"/>
      <c r="BO44" s="1740"/>
      <c r="BP44" s="1739"/>
      <c r="BQ44" s="1741"/>
      <c r="BR44" s="1742"/>
      <c r="BS44" s="1740"/>
      <c r="BT44" s="1739"/>
      <c r="BU44" s="1723"/>
      <c r="BV44" s="1723"/>
      <c r="BW44" s="1723"/>
      <c r="BX44" s="1723"/>
      <c r="BY44" s="1723"/>
      <c r="BZ44" s="1723"/>
      <c r="CA44" s="1723"/>
      <c r="CB44" s="1723"/>
      <c r="CC44" s="1723"/>
      <c r="CD44" s="1735"/>
    </row>
    <row r="45" spans="1:88" s="11" customFormat="1" ht="23.25" customHeight="1">
      <c r="B45" s="1743">
        <v>4</v>
      </c>
      <c r="C45" s="1744"/>
      <c r="D45" s="1745"/>
      <c r="E45" s="1748" t="s">
        <v>2523</v>
      </c>
      <c r="F45" s="1750"/>
      <c r="G45" s="1745"/>
      <c r="H45" s="1750"/>
      <c r="I45" s="1745"/>
      <c r="J45" s="1748" t="s">
        <v>2523</v>
      </c>
      <c r="K45" s="1752"/>
      <c r="L45" s="1753"/>
      <c r="M45" s="1756"/>
      <c r="N45" s="1757"/>
      <c r="O45" s="1756"/>
      <c r="P45" s="1757"/>
      <c r="Q45" s="1760"/>
      <c r="R45" s="1761"/>
      <c r="S45" s="1760"/>
      <c r="T45" s="1761"/>
      <c r="U45" s="1764"/>
      <c r="V45" s="1761"/>
      <c r="W45" s="1698"/>
      <c r="X45" s="1691"/>
      <c r="Y45" s="1691"/>
      <c r="Z45" s="1691"/>
      <c r="AA45" s="1691"/>
      <c r="AB45" s="1691"/>
      <c r="AC45" s="1691"/>
      <c r="AD45" s="1691"/>
      <c r="AE45" s="1691"/>
      <c r="AF45" s="1691"/>
      <c r="AG45" s="1691"/>
      <c r="AH45" s="1691"/>
      <c r="AI45" s="1691"/>
      <c r="AJ45" s="1691"/>
      <c r="AK45" s="1691"/>
      <c r="AL45" s="1691"/>
      <c r="AM45" s="1691"/>
      <c r="AN45" s="1691"/>
      <c r="AO45" s="1691"/>
      <c r="AP45" s="1691"/>
      <c r="AQ45" s="1691" t="s">
        <v>309</v>
      </c>
      <c r="AR45" s="1691"/>
      <c r="AS45" s="1691" t="s">
        <v>309</v>
      </c>
      <c r="AT45" s="1691"/>
      <c r="AU45" s="1691" t="s">
        <v>309</v>
      </c>
      <c r="AV45" s="1691"/>
      <c r="AW45" s="1691" t="s">
        <v>309</v>
      </c>
      <c r="AX45" s="1691"/>
      <c r="AY45" s="1691" t="s">
        <v>309</v>
      </c>
      <c r="AZ45" s="1691"/>
      <c r="BA45" s="1691" t="s">
        <v>309</v>
      </c>
      <c r="BB45" s="1691"/>
      <c r="BC45" s="1691" t="s">
        <v>309</v>
      </c>
      <c r="BD45" s="1691"/>
      <c r="BE45" s="1725"/>
      <c r="BF45" s="1726"/>
      <c r="BG45" s="325"/>
      <c r="BH45" s="326"/>
      <c r="BI45" s="326"/>
      <c r="BJ45" s="274" t="s">
        <v>766</v>
      </c>
      <c r="BK45" s="326"/>
      <c r="BL45" s="326"/>
      <c r="BM45" s="326"/>
      <c r="BN45" s="327"/>
      <c r="BO45" s="1737"/>
      <c r="BP45" s="1723"/>
      <c r="BQ45" s="1723"/>
      <c r="BR45" s="1723"/>
      <c r="BS45" s="1723"/>
      <c r="BT45" s="1723"/>
      <c r="BU45" s="1724"/>
      <c r="BV45" s="1723"/>
      <c r="BW45" s="1723"/>
      <c r="BX45" s="1723"/>
      <c r="BY45" s="1723"/>
      <c r="BZ45" s="1723"/>
      <c r="CA45" s="1724"/>
      <c r="CB45" s="1723"/>
      <c r="CC45" s="1723"/>
      <c r="CD45" s="1735"/>
    </row>
    <row r="46" spans="1:88" s="11" customFormat="1" ht="23.25" customHeight="1">
      <c r="B46" s="1743"/>
      <c r="C46" s="1746"/>
      <c r="D46" s="1747"/>
      <c r="E46" s="1749"/>
      <c r="F46" s="1751"/>
      <c r="G46" s="1747"/>
      <c r="H46" s="1751"/>
      <c r="I46" s="1747"/>
      <c r="J46" s="1749"/>
      <c r="K46" s="1754"/>
      <c r="L46" s="1755"/>
      <c r="M46" s="1758"/>
      <c r="N46" s="1759"/>
      <c r="O46" s="1758"/>
      <c r="P46" s="1759"/>
      <c r="Q46" s="1762"/>
      <c r="R46" s="1763"/>
      <c r="S46" s="1762"/>
      <c r="T46" s="1763"/>
      <c r="U46" s="1765"/>
      <c r="V46" s="1763"/>
      <c r="W46" s="1698"/>
      <c r="X46" s="1691"/>
      <c r="Y46" s="1691"/>
      <c r="Z46" s="1691"/>
      <c r="AA46" s="1691"/>
      <c r="AB46" s="1691"/>
      <c r="AC46" s="1691"/>
      <c r="AD46" s="1691"/>
      <c r="AE46" s="1691"/>
      <c r="AF46" s="1691"/>
      <c r="AG46" s="1691"/>
      <c r="AH46" s="1691"/>
      <c r="AI46" s="1691"/>
      <c r="AJ46" s="1691"/>
      <c r="AK46" s="1691"/>
      <c r="AL46" s="1691"/>
      <c r="AM46" s="1691"/>
      <c r="AN46" s="1691"/>
      <c r="AO46" s="1691"/>
      <c r="AP46" s="1691"/>
      <c r="AQ46" s="1691" t="s">
        <v>309</v>
      </c>
      <c r="AR46" s="1691"/>
      <c r="AS46" s="1691" t="s">
        <v>309</v>
      </c>
      <c r="AT46" s="1691"/>
      <c r="AU46" s="1691" t="s">
        <v>309</v>
      </c>
      <c r="AV46" s="1691"/>
      <c r="AW46" s="1691" t="s">
        <v>309</v>
      </c>
      <c r="AX46" s="1691"/>
      <c r="AY46" s="1691" t="s">
        <v>309</v>
      </c>
      <c r="AZ46" s="1691"/>
      <c r="BA46" s="1691" t="s">
        <v>309</v>
      </c>
      <c r="BB46" s="1691"/>
      <c r="BC46" s="1691" t="s">
        <v>309</v>
      </c>
      <c r="BD46" s="1691"/>
      <c r="BE46" s="1725"/>
      <c r="BF46" s="1726"/>
      <c r="BG46" s="1738"/>
      <c r="BH46" s="1739"/>
      <c r="BI46" s="1740"/>
      <c r="BJ46" s="1739"/>
      <c r="BK46" s="1741"/>
      <c r="BL46" s="1742"/>
      <c r="BM46" s="1723"/>
      <c r="BN46" s="1723"/>
      <c r="BO46" s="1723"/>
      <c r="BP46" s="1723"/>
      <c r="BQ46" s="1724"/>
      <c r="BR46" s="1724"/>
      <c r="BS46" s="1723"/>
      <c r="BT46" s="1723"/>
      <c r="BU46" s="1723"/>
      <c r="BV46" s="1723"/>
      <c r="BW46" s="1723"/>
      <c r="BX46" s="1723"/>
      <c r="BY46" s="1723"/>
      <c r="BZ46" s="1723"/>
      <c r="CA46" s="1723"/>
      <c r="CB46" s="1723"/>
      <c r="CC46" s="1723"/>
      <c r="CD46" s="1735"/>
    </row>
    <row r="47" spans="1:88" s="270" customFormat="1" ht="23.25" customHeight="1">
      <c r="B47" s="1743">
        <v>5</v>
      </c>
      <c r="C47" s="1744"/>
      <c r="D47" s="1745"/>
      <c r="E47" s="1748" t="s">
        <v>2523</v>
      </c>
      <c r="F47" s="1750"/>
      <c r="G47" s="1745"/>
      <c r="H47" s="1750"/>
      <c r="I47" s="1745"/>
      <c r="J47" s="1748" t="s">
        <v>2523</v>
      </c>
      <c r="K47" s="1752"/>
      <c r="L47" s="1753"/>
      <c r="M47" s="1756"/>
      <c r="N47" s="1757"/>
      <c r="O47" s="1756"/>
      <c r="P47" s="1757"/>
      <c r="Q47" s="1760"/>
      <c r="R47" s="1761"/>
      <c r="S47" s="1760"/>
      <c r="T47" s="1761"/>
      <c r="U47" s="1764"/>
      <c r="V47" s="1761"/>
      <c r="W47" s="1698"/>
      <c r="X47" s="1691"/>
      <c r="Y47" s="1691"/>
      <c r="Z47" s="1691"/>
      <c r="AA47" s="1691"/>
      <c r="AB47" s="1691"/>
      <c r="AC47" s="1691"/>
      <c r="AD47" s="1691"/>
      <c r="AE47" s="1691"/>
      <c r="AF47" s="1691"/>
      <c r="AG47" s="1691"/>
      <c r="AH47" s="1691"/>
      <c r="AI47" s="1691"/>
      <c r="AJ47" s="1691"/>
      <c r="AK47" s="1691"/>
      <c r="AL47" s="1691"/>
      <c r="AM47" s="1691"/>
      <c r="AN47" s="1691"/>
      <c r="AO47" s="1691"/>
      <c r="AP47" s="1691"/>
      <c r="AQ47" s="1691" t="s">
        <v>309</v>
      </c>
      <c r="AR47" s="1691"/>
      <c r="AS47" s="1691" t="s">
        <v>309</v>
      </c>
      <c r="AT47" s="1691"/>
      <c r="AU47" s="1691" t="s">
        <v>309</v>
      </c>
      <c r="AV47" s="1691"/>
      <c r="AW47" s="1691" t="s">
        <v>309</v>
      </c>
      <c r="AX47" s="1691"/>
      <c r="AY47" s="1691" t="s">
        <v>309</v>
      </c>
      <c r="AZ47" s="1691"/>
      <c r="BA47" s="1691" t="s">
        <v>309</v>
      </c>
      <c r="BB47" s="1691"/>
      <c r="BC47" s="1691" t="s">
        <v>309</v>
      </c>
      <c r="BD47" s="1691"/>
      <c r="BE47" s="1725"/>
      <c r="BF47" s="1726"/>
      <c r="BG47" s="325"/>
      <c r="BH47" s="326"/>
      <c r="BI47" s="326"/>
      <c r="BJ47" s="274" t="s">
        <v>766</v>
      </c>
      <c r="BK47" s="326"/>
      <c r="BL47" s="326"/>
      <c r="BM47" s="326"/>
      <c r="BN47" s="327"/>
      <c r="BO47" s="1737"/>
      <c r="BP47" s="1723"/>
      <c r="BQ47" s="1723"/>
      <c r="BR47" s="1723"/>
      <c r="BS47" s="1723"/>
      <c r="BT47" s="1723"/>
      <c r="BU47" s="1724"/>
      <c r="BV47" s="1723"/>
      <c r="BW47" s="1723"/>
      <c r="BX47" s="1723"/>
      <c r="BY47" s="1723"/>
      <c r="BZ47" s="1723"/>
      <c r="CA47" s="1724"/>
      <c r="CB47" s="1723"/>
      <c r="CC47" s="1723"/>
      <c r="CD47" s="1735"/>
    </row>
    <row r="48" spans="1:88" s="11" customFormat="1" ht="23.25" customHeight="1">
      <c r="B48" s="1743"/>
      <c r="C48" s="1746"/>
      <c r="D48" s="1747"/>
      <c r="E48" s="1749"/>
      <c r="F48" s="1751"/>
      <c r="G48" s="1747"/>
      <c r="H48" s="1751"/>
      <c r="I48" s="1747"/>
      <c r="J48" s="1749"/>
      <c r="K48" s="1754"/>
      <c r="L48" s="1755"/>
      <c r="M48" s="1758"/>
      <c r="N48" s="1759"/>
      <c r="O48" s="1758"/>
      <c r="P48" s="1759"/>
      <c r="Q48" s="1762"/>
      <c r="R48" s="1763"/>
      <c r="S48" s="1762"/>
      <c r="T48" s="1763"/>
      <c r="U48" s="1765"/>
      <c r="V48" s="1763"/>
      <c r="W48" s="1698"/>
      <c r="X48" s="1691"/>
      <c r="Y48" s="1691"/>
      <c r="Z48" s="1691"/>
      <c r="AA48" s="1691"/>
      <c r="AB48" s="1691"/>
      <c r="AC48" s="1691"/>
      <c r="AD48" s="1691"/>
      <c r="AE48" s="1691"/>
      <c r="AF48" s="1691"/>
      <c r="AG48" s="1691"/>
      <c r="AH48" s="1691"/>
      <c r="AI48" s="1691"/>
      <c r="AJ48" s="1691"/>
      <c r="AK48" s="1691"/>
      <c r="AL48" s="1691"/>
      <c r="AM48" s="1691"/>
      <c r="AN48" s="1691"/>
      <c r="AO48" s="1691"/>
      <c r="AP48" s="1691"/>
      <c r="AQ48" s="1691" t="s">
        <v>309</v>
      </c>
      <c r="AR48" s="1691"/>
      <c r="AS48" s="1691" t="s">
        <v>309</v>
      </c>
      <c r="AT48" s="1691"/>
      <c r="AU48" s="1691" t="s">
        <v>309</v>
      </c>
      <c r="AV48" s="1691"/>
      <c r="AW48" s="1691" t="s">
        <v>309</v>
      </c>
      <c r="AX48" s="1691"/>
      <c r="AY48" s="1691" t="s">
        <v>309</v>
      </c>
      <c r="AZ48" s="1691"/>
      <c r="BA48" s="1691" t="s">
        <v>309</v>
      </c>
      <c r="BB48" s="1691"/>
      <c r="BC48" s="1691" t="s">
        <v>309</v>
      </c>
      <c r="BD48" s="1691"/>
      <c r="BE48" s="1725"/>
      <c r="BF48" s="1726"/>
      <c r="BG48" s="1738"/>
      <c r="BH48" s="1739"/>
      <c r="BI48" s="1740"/>
      <c r="BJ48" s="1739"/>
      <c r="BK48" s="1741"/>
      <c r="BL48" s="1742"/>
      <c r="BM48" s="1723"/>
      <c r="BN48" s="1723"/>
      <c r="BO48" s="1723"/>
      <c r="BP48" s="1723"/>
      <c r="BQ48" s="1724"/>
      <c r="BR48" s="1724"/>
      <c r="BS48" s="1723"/>
      <c r="BT48" s="1723"/>
      <c r="BU48" s="1723"/>
      <c r="BV48" s="1723"/>
      <c r="BW48" s="1723"/>
      <c r="BX48" s="1723"/>
      <c r="BY48" s="1723"/>
      <c r="BZ48" s="1723"/>
      <c r="CA48" s="1723"/>
      <c r="CB48" s="1723"/>
      <c r="CC48" s="1723"/>
      <c r="CD48" s="1735"/>
    </row>
    <row r="49" spans="1:110" s="11" customFormat="1" ht="23.25" customHeight="1">
      <c r="B49" s="19"/>
      <c r="C49" s="284"/>
      <c r="D49" s="284"/>
      <c r="E49" s="284"/>
      <c r="F49" s="284"/>
      <c r="G49" s="284"/>
      <c r="H49" s="284"/>
      <c r="I49" s="284"/>
      <c r="J49" s="285"/>
      <c r="K49" s="286"/>
      <c r="L49" s="287"/>
      <c r="M49" s="287"/>
      <c r="N49" s="288"/>
      <c r="O49" s="288"/>
      <c r="P49" s="288"/>
      <c r="Q49" s="288"/>
      <c r="R49" s="288"/>
      <c r="S49" s="288"/>
      <c r="T49" s="287"/>
      <c r="U49" s="287"/>
      <c r="V49" s="289"/>
      <c r="W49" s="289"/>
      <c r="X49" s="289"/>
      <c r="Y49" s="289"/>
      <c r="Z49" s="289"/>
      <c r="AA49" s="289"/>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7"/>
      <c r="BK49" s="267"/>
      <c r="BL49" s="290"/>
      <c r="BM49" s="290"/>
      <c r="BN49" s="290"/>
      <c r="BO49" s="290"/>
      <c r="BP49" s="291"/>
      <c r="BQ49" s="291"/>
      <c r="BR49" s="290"/>
      <c r="BS49" s="290"/>
      <c r="BT49" s="290"/>
      <c r="BU49" s="290"/>
      <c r="BV49" s="291"/>
      <c r="BW49" s="291"/>
      <c r="BX49" s="290"/>
      <c r="BY49" s="290"/>
      <c r="BZ49" s="290"/>
      <c r="CA49" s="290"/>
      <c r="CB49" s="290"/>
      <c r="CC49" s="290"/>
      <c r="CD49" s="290"/>
      <c r="CE49" s="290"/>
      <c r="CF49" s="290"/>
      <c r="CG49" s="290"/>
      <c r="CH49" s="290"/>
      <c r="CI49" s="290"/>
    </row>
    <row r="50" spans="1:110" s="11" customFormat="1" ht="23.25" customHeight="1">
      <c r="A50" s="1769" t="s">
        <v>737</v>
      </c>
      <c r="B50" s="1769"/>
      <c r="C50" s="1769"/>
      <c r="D50" s="1769"/>
      <c r="E50" s="1769"/>
      <c r="F50" s="1769"/>
      <c r="G50" s="1769"/>
      <c r="H50" s="1769"/>
      <c r="I50" s="1769"/>
      <c r="J50" s="1769"/>
      <c r="K50" s="1769"/>
      <c r="L50" s="1769"/>
      <c r="M50" s="1769"/>
      <c r="N50" s="1769"/>
      <c r="O50" s="1769"/>
      <c r="P50" s="1769"/>
      <c r="Q50" s="1769"/>
      <c r="R50" s="1769"/>
      <c r="S50" s="1769"/>
      <c r="T50" s="1769"/>
      <c r="U50" s="1769"/>
      <c r="V50" s="1769"/>
      <c r="W50" s="1769"/>
      <c r="X50" s="1769"/>
      <c r="Y50" s="1769"/>
      <c r="Z50" s="1769"/>
      <c r="AA50" s="1769"/>
      <c r="AB50" s="1769"/>
      <c r="AC50" s="1769"/>
      <c r="AD50" s="1769"/>
      <c r="AE50" s="1769"/>
      <c r="AF50" s="1769"/>
      <c r="AG50" s="1769"/>
      <c r="AH50" s="1769"/>
      <c r="AI50" s="1769"/>
      <c r="AJ50" s="1769"/>
      <c r="AK50" s="1769"/>
      <c r="AL50" s="1769"/>
      <c r="AM50" s="1769"/>
      <c r="AN50" s="1769"/>
      <c r="AO50" s="1769"/>
      <c r="AP50" s="1769"/>
      <c r="AQ50" s="1769"/>
      <c r="AR50" s="1769"/>
      <c r="DD50" s="17"/>
      <c r="DE50" s="17"/>
      <c r="DF50" s="17"/>
    </row>
    <row r="51" spans="1:110" s="11" customFormat="1" ht="23.25" customHeight="1">
      <c r="B51" s="1767"/>
      <c r="C51" s="1783" t="s">
        <v>2522</v>
      </c>
      <c r="D51" s="1784"/>
      <c r="E51" s="1784"/>
      <c r="F51" s="1784"/>
      <c r="G51" s="1784"/>
      <c r="H51" s="1784"/>
      <c r="I51" s="1784"/>
      <c r="J51" s="1784"/>
      <c r="K51" s="1784"/>
      <c r="L51" s="1784"/>
      <c r="M51" s="1784"/>
      <c r="N51" s="1784"/>
      <c r="O51" s="1784"/>
      <c r="P51" s="1784"/>
      <c r="Q51" s="1784"/>
      <c r="R51" s="1784"/>
      <c r="S51" s="1784"/>
      <c r="T51" s="1784"/>
      <c r="U51" s="1784"/>
      <c r="V51" s="1785"/>
      <c r="W51" s="1768" t="s">
        <v>734</v>
      </c>
      <c r="X51" s="1768"/>
      <c r="Y51" s="1768"/>
      <c r="Z51" s="1768"/>
      <c r="AA51" s="1768"/>
      <c r="AB51" s="1768"/>
      <c r="AC51" s="1768"/>
      <c r="AD51" s="1768"/>
      <c r="AE51" s="1768"/>
      <c r="AF51" s="1768"/>
      <c r="AG51" s="1768"/>
      <c r="AH51" s="1768"/>
      <c r="AI51" s="1768"/>
      <c r="AJ51" s="1768"/>
      <c r="AK51" s="1768"/>
      <c r="AL51" s="1768"/>
      <c r="AM51" s="1768"/>
      <c r="AN51" s="1768"/>
      <c r="AO51" s="1768"/>
      <c r="AP51" s="1768"/>
      <c r="AQ51" s="1768"/>
      <c r="AR51" s="1768"/>
      <c r="AS51" s="1768"/>
      <c r="AT51" s="1768"/>
      <c r="AU51" s="1768"/>
      <c r="AV51" s="1768"/>
      <c r="AW51" s="1768"/>
      <c r="AX51" s="1768"/>
      <c r="AY51" s="1768"/>
      <c r="AZ51" s="1768"/>
      <c r="BA51" s="1768"/>
      <c r="BB51" s="1768"/>
      <c r="BC51" s="1768"/>
      <c r="BD51" s="1768"/>
      <c r="BE51" s="1768"/>
      <c r="BF51" s="1768"/>
      <c r="BG51" s="1766" t="s">
        <v>30</v>
      </c>
      <c r="BH51" s="1766"/>
      <c r="BI51" s="1766"/>
      <c r="BJ51" s="1766"/>
      <c r="BK51" s="1766"/>
      <c r="BL51" s="1766"/>
      <c r="BM51" s="1766"/>
      <c r="BN51" s="1766"/>
      <c r="BO51" s="1766" t="s">
        <v>735</v>
      </c>
      <c r="BP51" s="1766"/>
      <c r="BQ51" s="1766"/>
      <c r="BR51" s="1766"/>
      <c r="BS51" s="1766"/>
      <c r="BT51" s="1766"/>
      <c r="BU51" s="1766"/>
      <c r="BV51" s="1766"/>
      <c r="BW51" s="1766"/>
      <c r="BX51" s="1766"/>
      <c r="BY51" s="1766"/>
      <c r="BZ51" s="1766"/>
      <c r="CA51" s="1766"/>
      <c r="CB51" s="1766"/>
      <c r="CC51" s="1766"/>
      <c r="CD51" s="1766"/>
      <c r="CE51" s="931" t="s">
        <v>738</v>
      </c>
      <c r="CF51" s="931"/>
      <c r="CG51" s="931"/>
      <c r="CH51" s="931"/>
      <c r="CI51" s="931"/>
      <c r="CJ51" s="931"/>
      <c r="CK51" s="931"/>
      <c r="CL51" s="931"/>
      <c r="CM51" s="931"/>
      <c r="CN51" s="931"/>
      <c r="CO51" s="931"/>
      <c r="CP51" s="931"/>
      <c r="CQ51" s="931"/>
      <c r="CR51" s="931"/>
    </row>
    <row r="52" spans="1:110" s="11" customFormat="1" ht="23.25" customHeight="1">
      <c r="B52" s="1767"/>
      <c r="C52" s="1786"/>
      <c r="D52" s="1787"/>
      <c r="E52" s="1787"/>
      <c r="F52" s="1787"/>
      <c r="G52" s="1787"/>
      <c r="H52" s="1787"/>
      <c r="I52" s="1787"/>
      <c r="J52" s="1787"/>
      <c r="K52" s="1787"/>
      <c r="L52" s="1787"/>
      <c r="M52" s="1787"/>
      <c r="N52" s="1787"/>
      <c r="O52" s="1787"/>
      <c r="P52" s="1787"/>
      <c r="Q52" s="1787"/>
      <c r="R52" s="1787"/>
      <c r="S52" s="1787"/>
      <c r="T52" s="1787"/>
      <c r="U52" s="1787"/>
      <c r="V52" s="1788"/>
      <c r="W52" s="1768"/>
      <c r="X52" s="1768"/>
      <c r="Y52" s="1768"/>
      <c r="Z52" s="1768"/>
      <c r="AA52" s="1768"/>
      <c r="AB52" s="1768"/>
      <c r="AC52" s="1768"/>
      <c r="AD52" s="1768"/>
      <c r="AE52" s="1768"/>
      <c r="AF52" s="1768"/>
      <c r="AG52" s="1768"/>
      <c r="AH52" s="1768"/>
      <c r="AI52" s="1768"/>
      <c r="AJ52" s="1768"/>
      <c r="AK52" s="1768"/>
      <c r="AL52" s="1768"/>
      <c r="AM52" s="1768"/>
      <c r="AN52" s="1768"/>
      <c r="AO52" s="1768"/>
      <c r="AP52" s="1768"/>
      <c r="AQ52" s="1768"/>
      <c r="AR52" s="1768"/>
      <c r="AS52" s="1768"/>
      <c r="AT52" s="1768"/>
      <c r="AU52" s="1768"/>
      <c r="AV52" s="1768"/>
      <c r="AW52" s="1768"/>
      <c r="AX52" s="1768"/>
      <c r="AY52" s="1768"/>
      <c r="AZ52" s="1768"/>
      <c r="BA52" s="1768"/>
      <c r="BB52" s="1768"/>
      <c r="BC52" s="1768"/>
      <c r="BD52" s="1768"/>
      <c r="BE52" s="1768"/>
      <c r="BF52" s="1768"/>
      <c r="BG52" s="1766" t="s">
        <v>739</v>
      </c>
      <c r="BH52" s="1766"/>
      <c r="BI52" s="1766"/>
      <c r="BJ52" s="1766"/>
      <c r="BK52" s="1766"/>
      <c r="BL52" s="1766"/>
      <c r="BM52" s="1766"/>
      <c r="BN52" s="1766"/>
      <c r="BO52" s="1766"/>
      <c r="BP52" s="1766"/>
      <c r="BQ52" s="1766"/>
      <c r="BR52" s="1766"/>
      <c r="BS52" s="1766"/>
      <c r="BT52" s="1766"/>
      <c r="BU52" s="1766"/>
      <c r="BV52" s="1766"/>
      <c r="BW52" s="1766"/>
      <c r="BX52" s="1766"/>
      <c r="BY52" s="1766"/>
      <c r="BZ52" s="1766"/>
      <c r="CA52" s="1766"/>
      <c r="CB52" s="1766"/>
      <c r="CC52" s="1766"/>
      <c r="CD52" s="1766"/>
      <c r="CE52" s="931" t="s">
        <v>809</v>
      </c>
      <c r="CF52" s="931"/>
      <c r="CG52" s="931"/>
      <c r="CH52" s="931"/>
      <c r="CI52" s="931"/>
      <c r="CJ52" s="931"/>
      <c r="CK52" s="931"/>
      <c r="CL52" s="931"/>
      <c r="CM52" s="931"/>
      <c r="CN52" s="931"/>
      <c r="CO52" s="931"/>
      <c r="CP52" s="931"/>
      <c r="CQ52" s="931"/>
      <c r="CR52" s="931"/>
    </row>
    <row r="53" spans="1:110" s="11" customFormat="1" ht="23.25" customHeight="1">
      <c r="B53" s="1743">
        <v>1</v>
      </c>
      <c r="C53" s="1744"/>
      <c r="D53" s="1745"/>
      <c r="E53" s="1748" t="s">
        <v>2523</v>
      </c>
      <c r="F53" s="1750"/>
      <c r="G53" s="1745"/>
      <c r="H53" s="1750"/>
      <c r="I53" s="1745"/>
      <c r="J53" s="1748" t="s">
        <v>2523</v>
      </c>
      <c r="K53" s="1752"/>
      <c r="L53" s="1753"/>
      <c r="M53" s="1756"/>
      <c r="N53" s="1757"/>
      <c r="O53" s="1756"/>
      <c r="P53" s="1757"/>
      <c r="Q53" s="1760"/>
      <c r="R53" s="1761"/>
      <c r="S53" s="1760"/>
      <c r="T53" s="1761"/>
      <c r="U53" s="1764"/>
      <c r="V53" s="1761"/>
      <c r="W53" s="1698" t="s">
        <v>867</v>
      </c>
      <c r="X53" s="1691"/>
      <c r="Y53" s="1691" t="s">
        <v>308</v>
      </c>
      <c r="Z53" s="1691"/>
      <c r="AA53" s="1691" t="s">
        <v>868</v>
      </c>
      <c r="AB53" s="1691"/>
      <c r="AC53" s="1691" t="s">
        <v>789</v>
      </c>
      <c r="AD53" s="1691"/>
      <c r="AE53" s="1691" t="s">
        <v>869</v>
      </c>
      <c r="AF53" s="1691"/>
      <c r="AG53" s="1691" t="s">
        <v>56</v>
      </c>
      <c r="AH53" s="1691"/>
      <c r="AI53" s="1691" t="s">
        <v>763</v>
      </c>
      <c r="AJ53" s="1691"/>
      <c r="AK53" s="1691" t="s">
        <v>307</v>
      </c>
      <c r="AL53" s="1691"/>
      <c r="AM53" s="1691" t="s">
        <v>49</v>
      </c>
      <c r="AN53" s="1691"/>
      <c r="AO53" s="1691" t="s">
        <v>764</v>
      </c>
      <c r="AP53" s="1691"/>
      <c r="AQ53" s="1691" t="s">
        <v>765</v>
      </c>
      <c r="AR53" s="1691"/>
      <c r="AS53" s="1691" t="s">
        <v>39</v>
      </c>
      <c r="AT53" s="1691"/>
      <c r="AU53" s="1691" t="s">
        <v>309</v>
      </c>
      <c r="AV53" s="1691"/>
      <c r="AW53" s="1691" t="s">
        <v>309</v>
      </c>
      <c r="AX53" s="1691"/>
      <c r="AY53" s="1691" t="s">
        <v>309</v>
      </c>
      <c r="AZ53" s="1691"/>
      <c r="BA53" s="1691" t="s">
        <v>309</v>
      </c>
      <c r="BB53" s="1691"/>
      <c r="BC53" s="1691" t="s">
        <v>309</v>
      </c>
      <c r="BD53" s="1691"/>
      <c r="BE53" s="1725"/>
      <c r="BF53" s="1726"/>
      <c r="BG53" s="328">
        <v>0</v>
      </c>
      <c r="BH53" s="329">
        <v>4</v>
      </c>
      <c r="BI53" s="329">
        <v>7</v>
      </c>
      <c r="BJ53" s="274" t="s">
        <v>841</v>
      </c>
      <c r="BK53" s="329">
        <v>8</v>
      </c>
      <c r="BL53" s="329">
        <v>6</v>
      </c>
      <c r="BM53" s="329">
        <v>6</v>
      </c>
      <c r="BN53" s="330">
        <v>0</v>
      </c>
      <c r="BO53" s="1739" t="s">
        <v>758</v>
      </c>
      <c r="BP53" s="1723"/>
      <c r="BQ53" s="1723" t="s">
        <v>767</v>
      </c>
      <c r="BR53" s="1723"/>
      <c r="BS53" s="1723" t="s">
        <v>321</v>
      </c>
      <c r="BT53" s="1723"/>
      <c r="BU53" s="1724"/>
      <c r="BV53" s="1723"/>
      <c r="BW53" s="1723"/>
      <c r="BX53" s="1723"/>
      <c r="BY53" s="1723"/>
      <c r="BZ53" s="1723"/>
      <c r="CA53" s="1724"/>
      <c r="CB53" s="1723"/>
      <c r="CC53" s="1723"/>
      <c r="CD53" s="1735"/>
      <c r="CE53" s="1736" t="s">
        <v>310</v>
      </c>
      <c r="CF53" s="1733"/>
      <c r="CG53" s="1733" t="s">
        <v>812</v>
      </c>
      <c r="CH53" s="1733"/>
      <c r="CI53" s="1733" t="s">
        <v>312</v>
      </c>
      <c r="CJ53" s="1733"/>
      <c r="CK53" s="1733" t="s">
        <v>313</v>
      </c>
      <c r="CL53" s="1733"/>
      <c r="CM53" s="1733" t="s">
        <v>314</v>
      </c>
      <c r="CN53" s="1733"/>
      <c r="CO53" s="1733"/>
      <c r="CP53" s="1733"/>
      <c r="CQ53" s="1733"/>
      <c r="CR53" s="1734"/>
      <c r="CX53" s="292"/>
      <c r="CY53" s="292"/>
      <c r="CZ53" s="292"/>
      <c r="DA53" s="292"/>
      <c r="DB53" s="292"/>
    </row>
    <row r="54" spans="1:110" ht="24" customHeight="1">
      <c r="B54" s="1743"/>
      <c r="C54" s="1746"/>
      <c r="D54" s="1747"/>
      <c r="E54" s="1749"/>
      <c r="F54" s="1751"/>
      <c r="G54" s="1747"/>
      <c r="H54" s="1751"/>
      <c r="I54" s="1747"/>
      <c r="J54" s="1749"/>
      <c r="K54" s="1754"/>
      <c r="L54" s="1755"/>
      <c r="M54" s="1758"/>
      <c r="N54" s="1759"/>
      <c r="O54" s="1758"/>
      <c r="P54" s="1759"/>
      <c r="Q54" s="1762"/>
      <c r="R54" s="1763"/>
      <c r="S54" s="1762"/>
      <c r="T54" s="1763"/>
      <c r="U54" s="1765"/>
      <c r="V54" s="1763"/>
      <c r="W54" s="1698"/>
      <c r="X54" s="1691"/>
      <c r="Y54" s="1691"/>
      <c r="Z54" s="1691"/>
      <c r="AA54" s="1691"/>
      <c r="AB54" s="1691"/>
      <c r="AC54" s="1691"/>
      <c r="AD54" s="1691"/>
      <c r="AE54" s="1691"/>
      <c r="AF54" s="1691"/>
      <c r="AG54" s="1691"/>
      <c r="AH54" s="1691"/>
      <c r="AI54" s="1691"/>
      <c r="AJ54" s="1691"/>
      <c r="AK54" s="1691"/>
      <c r="AL54" s="1691"/>
      <c r="AM54" s="1691"/>
      <c r="AN54" s="1691"/>
      <c r="AO54" s="1691"/>
      <c r="AP54" s="1691"/>
      <c r="AQ54" s="1691" t="s">
        <v>309</v>
      </c>
      <c r="AR54" s="1691"/>
      <c r="AS54" s="1691" t="s">
        <v>309</v>
      </c>
      <c r="AT54" s="1691"/>
      <c r="AU54" s="1691" t="s">
        <v>309</v>
      </c>
      <c r="AV54" s="1691"/>
      <c r="AW54" s="1691" t="s">
        <v>309</v>
      </c>
      <c r="AX54" s="1691"/>
      <c r="AY54" s="1691" t="s">
        <v>309</v>
      </c>
      <c r="AZ54" s="1691"/>
      <c r="BA54" s="1691" t="s">
        <v>309</v>
      </c>
      <c r="BB54" s="1691"/>
      <c r="BC54" s="1691" t="s">
        <v>309</v>
      </c>
      <c r="BD54" s="1691"/>
      <c r="BE54" s="1725"/>
      <c r="BF54" s="1726"/>
      <c r="BG54" s="1737" t="s">
        <v>768</v>
      </c>
      <c r="BH54" s="1723"/>
      <c r="BI54" s="1723" t="s">
        <v>316</v>
      </c>
      <c r="BJ54" s="1723"/>
      <c r="BK54" s="1724"/>
      <c r="BL54" s="1724"/>
      <c r="BM54" s="1675" t="s">
        <v>317</v>
      </c>
      <c r="BN54" s="1675"/>
      <c r="BO54" s="1675" t="s">
        <v>318</v>
      </c>
      <c r="BP54" s="1675"/>
      <c r="BQ54" s="1724"/>
      <c r="BR54" s="1724"/>
      <c r="BS54" s="1723"/>
      <c r="BT54" s="1723"/>
      <c r="BU54" s="1723"/>
      <c r="BV54" s="1723"/>
      <c r="BW54" s="1723"/>
      <c r="BX54" s="1723"/>
      <c r="BY54" s="1723"/>
      <c r="BZ54" s="1723"/>
      <c r="CA54" s="1723"/>
      <c r="CB54" s="1723"/>
      <c r="CC54" s="1723"/>
      <c r="CD54" s="1735"/>
      <c r="CE54" s="1736" t="s">
        <v>310</v>
      </c>
      <c r="CF54" s="1733"/>
      <c r="CG54" s="1733" t="s">
        <v>812</v>
      </c>
      <c r="CH54" s="1733"/>
      <c r="CI54" s="1733" t="s">
        <v>312</v>
      </c>
      <c r="CJ54" s="1733"/>
      <c r="CK54" s="1733" t="s">
        <v>313</v>
      </c>
      <c r="CL54" s="1733"/>
      <c r="CM54" s="1733" t="s">
        <v>314</v>
      </c>
      <c r="CN54" s="1733"/>
      <c r="CO54" s="1733"/>
      <c r="CP54" s="1733"/>
      <c r="CQ54" s="1733"/>
      <c r="CR54" s="1734"/>
    </row>
    <row r="55" spans="1:110" s="11" customFormat="1" ht="23.25" customHeight="1">
      <c r="B55" s="1743">
        <v>2</v>
      </c>
      <c r="C55" s="1744"/>
      <c r="D55" s="1745"/>
      <c r="E55" s="1748" t="s">
        <v>2523</v>
      </c>
      <c r="F55" s="1750"/>
      <c r="G55" s="1745"/>
      <c r="H55" s="1750"/>
      <c r="I55" s="1745"/>
      <c r="J55" s="1748" t="s">
        <v>2523</v>
      </c>
      <c r="K55" s="1752"/>
      <c r="L55" s="1753"/>
      <c r="M55" s="1756"/>
      <c r="N55" s="1757"/>
      <c r="O55" s="1756"/>
      <c r="P55" s="1757"/>
      <c r="Q55" s="1760"/>
      <c r="R55" s="1761"/>
      <c r="S55" s="1760"/>
      <c r="T55" s="1761"/>
      <c r="U55" s="1764"/>
      <c r="V55" s="1761"/>
      <c r="W55" s="1698" t="s">
        <v>779</v>
      </c>
      <c r="X55" s="1691"/>
      <c r="Y55" s="1691" t="s">
        <v>776</v>
      </c>
      <c r="Z55" s="1691"/>
      <c r="AA55" s="1691" t="s">
        <v>55</v>
      </c>
      <c r="AB55" s="1691"/>
      <c r="AC55" s="1691" t="s">
        <v>755</v>
      </c>
      <c r="AD55" s="1691"/>
      <c r="AE55" s="1691" t="s">
        <v>56</v>
      </c>
      <c r="AF55" s="1691"/>
      <c r="AG55" s="1691" t="s">
        <v>307</v>
      </c>
      <c r="AH55" s="1691"/>
      <c r="AI55" s="1691" t="s">
        <v>756</v>
      </c>
      <c r="AJ55" s="1691"/>
      <c r="AK55" s="1691" t="s">
        <v>345</v>
      </c>
      <c r="AL55" s="1691"/>
      <c r="AM55" s="1691" t="s">
        <v>818</v>
      </c>
      <c r="AN55" s="1691"/>
      <c r="AO55" s="1691" t="s">
        <v>308</v>
      </c>
      <c r="AP55" s="1691"/>
      <c r="AQ55" s="1691" t="s">
        <v>870</v>
      </c>
      <c r="AR55" s="1691"/>
      <c r="AS55" s="1691" t="s">
        <v>309</v>
      </c>
      <c r="AT55" s="1691"/>
      <c r="AU55" s="1691" t="s">
        <v>309</v>
      </c>
      <c r="AV55" s="1691"/>
      <c r="AW55" s="1691" t="s">
        <v>309</v>
      </c>
      <c r="AX55" s="1691"/>
      <c r="AY55" s="1691" t="s">
        <v>309</v>
      </c>
      <c r="AZ55" s="1691"/>
      <c r="BA55" s="1691" t="s">
        <v>309</v>
      </c>
      <c r="BB55" s="1691"/>
      <c r="BC55" s="1691" t="s">
        <v>309</v>
      </c>
      <c r="BD55" s="1691"/>
      <c r="BE55" s="1725"/>
      <c r="BF55" s="1726"/>
      <c r="BG55" s="325">
        <v>0</v>
      </c>
      <c r="BH55" s="326">
        <v>5</v>
      </c>
      <c r="BI55" s="326">
        <v>3</v>
      </c>
      <c r="BJ55" s="274" t="s">
        <v>871</v>
      </c>
      <c r="BK55" s="326">
        <v>0</v>
      </c>
      <c r="BL55" s="326">
        <v>0</v>
      </c>
      <c r="BM55" s="326">
        <v>1</v>
      </c>
      <c r="BN55" s="327">
        <v>8</v>
      </c>
      <c r="BO55" s="1737" t="s">
        <v>757</v>
      </c>
      <c r="BP55" s="1723"/>
      <c r="BQ55" s="1723" t="s">
        <v>758</v>
      </c>
      <c r="BR55" s="1723"/>
      <c r="BS55" s="1723" t="s">
        <v>759</v>
      </c>
      <c r="BT55" s="1723"/>
      <c r="BU55" s="1724" t="s">
        <v>321</v>
      </c>
      <c r="BV55" s="1723"/>
      <c r="BW55" s="1723"/>
      <c r="BX55" s="1723"/>
      <c r="BY55" s="1723"/>
      <c r="BZ55" s="1723"/>
      <c r="CA55" s="1724"/>
      <c r="CB55" s="1723"/>
      <c r="CC55" s="1723"/>
      <c r="CD55" s="1735"/>
      <c r="CE55" s="1736" t="s">
        <v>312</v>
      </c>
      <c r="CF55" s="1733"/>
      <c r="CG55" s="1733" t="s">
        <v>313</v>
      </c>
      <c r="CH55" s="1733"/>
      <c r="CI55" s="1733" t="s">
        <v>314</v>
      </c>
      <c r="CJ55" s="1733"/>
      <c r="CK55" s="1733"/>
      <c r="CL55" s="1733"/>
      <c r="CM55" s="1733"/>
      <c r="CN55" s="1733"/>
      <c r="CO55" s="1733"/>
      <c r="CP55" s="1733"/>
      <c r="CQ55" s="1733"/>
      <c r="CR55" s="1734"/>
      <c r="CX55" s="292"/>
      <c r="CY55" s="292"/>
      <c r="CZ55" s="292"/>
      <c r="DA55" s="292"/>
      <c r="DB55" s="292"/>
    </row>
    <row r="56" spans="1:110" ht="24" customHeight="1">
      <c r="B56" s="1743"/>
      <c r="C56" s="1746"/>
      <c r="D56" s="1747"/>
      <c r="E56" s="1749"/>
      <c r="F56" s="1751"/>
      <c r="G56" s="1747"/>
      <c r="H56" s="1751"/>
      <c r="I56" s="1747"/>
      <c r="J56" s="1749"/>
      <c r="K56" s="1754"/>
      <c r="L56" s="1755"/>
      <c r="M56" s="1758"/>
      <c r="N56" s="1759"/>
      <c r="O56" s="1758"/>
      <c r="P56" s="1759"/>
      <c r="Q56" s="1762"/>
      <c r="R56" s="1763"/>
      <c r="S56" s="1762"/>
      <c r="T56" s="1763"/>
      <c r="U56" s="1765"/>
      <c r="V56" s="1763"/>
      <c r="W56" s="1698"/>
      <c r="X56" s="1691"/>
      <c r="Y56" s="1691"/>
      <c r="Z56" s="1691"/>
      <c r="AA56" s="1691"/>
      <c r="AB56" s="1691"/>
      <c r="AC56" s="1691"/>
      <c r="AD56" s="1691"/>
      <c r="AE56" s="1691"/>
      <c r="AF56" s="1691"/>
      <c r="AG56" s="1691"/>
      <c r="AH56" s="1691"/>
      <c r="AI56" s="1691"/>
      <c r="AJ56" s="1691"/>
      <c r="AK56" s="1691"/>
      <c r="AL56" s="1691"/>
      <c r="AM56" s="1691"/>
      <c r="AN56" s="1691"/>
      <c r="AO56" s="1691"/>
      <c r="AP56" s="1691"/>
      <c r="AQ56" s="1691" t="s">
        <v>309</v>
      </c>
      <c r="AR56" s="1691"/>
      <c r="AS56" s="1691" t="s">
        <v>309</v>
      </c>
      <c r="AT56" s="1691"/>
      <c r="AU56" s="1691" t="s">
        <v>309</v>
      </c>
      <c r="AV56" s="1691"/>
      <c r="AW56" s="1691" t="s">
        <v>309</v>
      </c>
      <c r="AX56" s="1691"/>
      <c r="AY56" s="1691" t="s">
        <v>309</v>
      </c>
      <c r="AZ56" s="1691"/>
      <c r="BA56" s="1691" t="s">
        <v>309</v>
      </c>
      <c r="BB56" s="1691"/>
      <c r="BC56" s="1691" t="s">
        <v>309</v>
      </c>
      <c r="BD56" s="1691"/>
      <c r="BE56" s="1725"/>
      <c r="BF56" s="1726"/>
      <c r="BG56" s="1738" t="s">
        <v>325</v>
      </c>
      <c r="BH56" s="1739"/>
      <c r="BI56" s="1740" t="s">
        <v>760</v>
      </c>
      <c r="BJ56" s="1739"/>
      <c r="BK56" s="1741"/>
      <c r="BL56" s="1742"/>
      <c r="BM56" s="1723" t="s">
        <v>315</v>
      </c>
      <c r="BN56" s="1723"/>
      <c r="BO56" s="1723" t="s">
        <v>761</v>
      </c>
      <c r="BP56" s="1723"/>
      <c r="BQ56" s="1724"/>
      <c r="BR56" s="1724"/>
      <c r="BS56" s="1723"/>
      <c r="BT56" s="1723"/>
      <c r="BU56" s="1723"/>
      <c r="BV56" s="1723"/>
      <c r="BW56" s="1723"/>
      <c r="BX56" s="1723"/>
      <c r="BY56" s="1723"/>
      <c r="BZ56" s="1723"/>
      <c r="CA56" s="1723"/>
      <c r="CB56" s="1723"/>
      <c r="CC56" s="1723"/>
      <c r="CD56" s="1735"/>
      <c r="CE56" s="1736" t="s">
        <v>310</v>
      </c>
      <c r="CF56" s="1733"/>
      <c r="CG56" s="1733" t="s">
        <v>812</v>
      </c>
      <c r="CH56" s="1733"/>
      <c r="CI56" s="1733" t="s">
        <v>312</v>
      </c>
      <c r="CJ56" s="1733"/>
      <c r="CK56" s="1733" t="s">
        <v>313</v>
      </c>
      <c r="CL56" s="1733"/>
      <c r="CM56" s="1733" t="s">
        <v>314</v>
      </c>
      <c r="CN56" s="1733"/>
      <c r="CO56" s="1733"/>
      <c r="CP56" s="1733"/>
      <c r="CQ56" s="1733"/>
      <c r="CR56" s="1734"/>
    </row>
    <row r="57" spans="1:110" s="11" customFormat="1" ht="23.25" customHeight="1">
      <c r="B57" s="1743">
        <v>3</v>
      </c>
      <c r="C57" s="1744"/>
      <c r="D57" s="1745"/>
      <c r="E57" s="1748" t="s">
        <v>2523</v>
      </c>
      <c r="F57" s="1750"/>
      <c r="G57" s="1745"/>
      <c r="H57" s="1750"/>
      <c r="I57" s="1745"/>
      <c r="J57" s="1748" t="s">
        <v>2523</v>
      </c>
      <c r="K57" s="1752"/>
      <c r="L57" s="1753"/>
      <c r="M57" s="1756"/>
      <c r="N57" s="1757"/>
      <c r="O57" s="1756"/>
      <c r="P57" s="1757"/>
      <c r="Q57" s="1760"/>
      <c r="R57" s="1761"/>
      <c r="S57" s="1760"/>
      <c r="T57" s="1761"/>
      <c r="U57" s="1764"/>
      <c r="V57" s="1761"/>
      <c r="W57" s="1698" t="s">
        <v>818</v>
      </c>
      <c r="X57" s="1691"/>
      <c r="Y57" s="1691" t="s">
        <v>769</v>
      </c>
      <c r="Z57" s="1691"/>
      <c r="AA57" s="1691" t="s">
        <v>872</v>
      </c>
      <c r="AB57" s="1691"/>
      <c r="AC57" s="1691" t="s">
        <v>754</v>
      </c>
      <c r="AD57" s="1691"/>
      <c r="AE57" s="1691" t="s">
        <v>776</v>
      </c>
      <c r="AF57" s="1691"/>
      <c r="AG57" s="1691" t="s">
        <v>56</v>
      </c>
      <c r="AH57" s="1691"/>
      <c r="AI57" s="1691" t="s">
        <v>307</v>
      </c>
      <c r="AJ57" s="1691"/>
      <c r="AK57" s="1691" t="s">
        <v>756</v>
      </c>
      <c r="AL57" s="1691"/>
      <c r="AM57" s="1691" t="s">
        <v>345</v>
      </c>
      <c r="AN57" s="1691"/>
      <c r="AO57" s="1691"/>
      <c r="AP57" s="1691"/>
      <c r="AQ57" s="1691" t="s">
        <v>309</v>
      </c>
      <c r="AR57" s="1691"/>
      <c r="AS57" s="1691" t="s">
        <v>309</v>
      </c>
      <c r="AT57" s="1691"/>
      <c r="AU57" s="1691" t="s">
        <v>309</v>
      </c>
      <c r="AV57" s="1691"/>
      <c r="AW57" s="1691" t="s">
        <v>309</v>
      </c>
      <c r="AX57" s="1691"/>
      <c r="AY57" s="1691" t="s">
        <v>309</v>
      </c>
      <c r="AZ57" s="1691"/>
      <c r="BA57" s="1691" t="s">
        <v>309</v>
      </c>
      <c r="BB57" s="1691"/>
      <c r="BC57" s="1691" t="s">
        <v>309</v>
      </c>
      <c r="BD57" s="1691"/>
      <c r="BE57" s="1725"/>
      <c r="BF57" s="1726"/>
      <c r="BG57" s="325">
        <v>0</v>
      </c>
      <c r="BH57" s="326">
        <v>6</v>
      </c>
      <c r="BI57" s="326">
        <v>6</v>
      </c>
      <c r="BJ57" s="274" t="s">
        <v>871</v>
      </c>
      <c r="BK57" s="326">
        <v>0</v>
      </c>
      <c r="BL57" s="326">
        <v>0</v>
      </c>
      <c r="BM57" s="326">
        <v>4</v>
      </c>
      <c r="BN57" s="327">
        <v>2</v>
      </c>
      <c r="BO57" s="1737" t="s">
        <v>771</v>
      </c>
      <c r="BP57" s="1723"/>
      <c r="BQ57" s="1723" t="s">
        <v>772</v>
      </c>
      <c r="BR57" s="1723"/>
      <c r="BS57" s="1723" t="s">
        <v>321</v>
      </c>
      <c r="BT57" s="1723"/>
      <c r="BU57" s="1724"/>
      <c r="BV57" s="1723"/>
      <c r="BW57" s="1723"/>
      <c r="BX57" s="1723"/>
      <c r="BY57" s="1723"/>
      <c r="BZ57" s="1723"/>
      <c r="CA57" s="1724"/>
      <c r="CB57" s="1723"/>
      <c r="CC57" s="1723"/>
      <c r="CD57" s="1735"/>
      <c r="CE57" s="1736" t="s">
        <v>310</v>
      </c>
      <c r="CF57" s="1733"/>
      <c r="CG57" s="1733" t="s">
        <v>812</v>
      </c>
      <c r="CH57" s="1733"/>
      <c r="CI57" s="1733" t="s">
        <v>312</v>
      </c>
      <c r="CJ57" s="1733"/>
      <c r="CK57" s="1733" t="s">
        <v>313</v>
      </c>
      <c r="CL57" s="1733"/>
      <c r="CM57" s="1733" t="s">
        <v>314</v>
      </c>
      <c r="CN57" s="1733"/>
      <c r="CO57" s="1733"/>
      <c r="CP57" s="1733"/>
      <c r="CQ57" s="1733"/>
      <c r="CR57" s="1734"/>
      <c r="CX57" s="292"/>
      <c r="CY57" s="292"/>
      <c r="CZ57" s="292"/>
      <c r="DA57" s="292"/>
      <c r="DB57" s="292"/>
    </row>
    <row r="58" spans="1:110" ht="24" customHeight="1">
      <c r="B58" s="1743"/>
      <c r="C58" s="1746"/>
      <c r="D58" s="1747"/>
      <c r="E58" s="1749"/>
      <c r="F58" s="1751"/>
      <c r="G58" s="1747"/>
      <c r="H58" s="1751"/>
      <c r="I58" s="1747"/>
      <c r="J58" s="1749"/>
      <c r="K58" s="1754"/>
      <c r="L58" s="1755"/>
      <c r="M58" s="1758"/>
      <c r="N58" s="1759"/>
      <c r="O58" s="1758"/>
      <c r="P58" s="1759"/>
      <c r="Q58" s="1762"/>
      <c r="R58" s="1763"/>
      <c r="S58" s="1762"/>
      <c r="T58" s="1763"/>
      <c r="U58" s="1765"/>
      <c r="V58" s="1763"/>
      <c r="W58" s="1698"/>
      <c r="X58" s="1691"/>
      <c r="Y58" s="1691"/>
      <c r="Z58" s="1691"/>
      <c r="AA58" s="1691"/>
      <c r="AB58" s="1691"/>
      <c r="AC58" s="1691"/>
      <c r="AD58" s="1691"/>
      <c r="AE58" s="1691"/>
      <c r="AF58" s="1691"/>
      <c r="AG58" s="1691"/>
      <c r="AH58" s="1691"/>
      <c r="AI58" s="1691"/>
      <c r="AJ58" s="1691"/>
      <c r="AK58" s="1691"/>
      <c r="AL58" s="1691"/>
      <c r="AM58" s="1691"/>
      <c r="AN58" s="1691"/>
      <c r="AO58" s="1691"/>
      <c r="AP58" s="1691"/>
      <c r="AQ58" s="1691" t="s">
        <v>309</v>
      </c>
      <c r="AR58" s="1691"/>
      <c r="AS58" s="1691" t="s">
        <v>309</v>
      </c>
      <c r="AT58" s="1691"/>
      <c r="AU58" s="1691" t="s">
        <v>309</v>
      </c>
      <c r="AV58" s="1691"/>
      <c r="AW58" s="1691" t="s">
        <v>309</v>
      </c>
      <c r="AX58" s="1691"/>
      <c r="AY58" s="1691" t="s">
        <v>309</v>
      </c>
      <c r="AZ58" s="1691"/>
      <c r="BA58" s="1691" t="s">
        <v>309</v>
      </c>
      <c r="BB58" s="1691"/>
      <c r="BC58" s="1691" t="s">
        <v>309</v>
      </c>
      <c r="BD58" s="1691"/>
      <c r="BE58" s="1725"/>
      <c r="BF58" s="1726"/>
      <c r="BG58" s="1737" t="s">
        <v>768</v>
      </c>
      <c r="BH58" s="1723"/>
      <c r="BI58" s="1723" t="s">
        <v>316</v>
      </c>
      <c r="BJ58" s="1723"/>
      <c r="BK58" s="1724"/>
      <c r="BL58" s="1724"/>
      <c r="BM58" s="1675" t="s">
        <v>317</v>
      </c>
      <c r="BN58" s="1675"/>
      <c r="BO58" s="1675" t="s">
        <v>318</v>
      </c>
      <c r="BP58" s="1675"/>
      <c r="BQ58" s="1724"/>
      <c r="BR58" s="1724"/>
      <c r="BS58" s="1723"/>
      <c r="BT58" s="1723"/>
      <c r="BU58" s="1723"/>
      <c r="BV58" s="1723"/>
      <c r="BW58" s="1723"/>
      <c r="BX58" s="1723"/>
      <c r="BY58" s="1723"/>
      <c r="BZ58" s="1723"/>
      <c r="CA58" s="1723"/>
      <c r="CB58" s="1723"/>
      <c r="CC58" s="1723"/>
      <c r="CD58" s="1735"/>
      <c r="CE58" s="1736" t="s">
        <v>312</v>
      </c>
      <c r="CF58" s="1733"/>
      <c r="CG58" s="1733" t="s">
        <v>313</v>
      </c>
      <c r="CH58" s="1733"/>
      <c r="CI58" s="1733" t="s">
        <v>314</v>
      </c>
      <c r="CJ58" s="1733"/>
      <c r="CK58" s="1733"/>
      <c r="CL58" s="1733"/>
      <c r="CM58" s="1733"/>
      <c r="CN58" s="1733"/>
      <c r="CO58" s="1733"/>
      <c r="CP58" s="1733"/>
      <c r="CQ58" s="1733"/>
      <c r="CR58" s="1734"/>
    </row>
    <row r="59" spans="1:110" s="11" customFormat="1" ht="23.25" customHeight="1">
      <c r="B59" s="1743">
        <v>4</v>
      </c>
      <c r="C59" s="1744"/>
      <c r="D59" s="1745"/>
      <c r="E59" s="1748" t="s">
        <v>2523</v>
      </c>
      <c r="F59" s="1750"/>
      <c r="G59" s="1745"/>
      <c r="H59" s="1750"/>
      <c r="I59" s="1745"/>
      <c r="J59" s="1748" t="s">
        <v>2523</v>
      </c>
      <c r="K59" s="1752"/>
      <c r="L59" s="1753"/>
      <c r="M59" s="1756"/>
      <c r="N59" s="1757"/>
      <c r="O59" s="1756"/>
      <c r="P59" s="1757"/>
      <c r="Q59" s="1760"/>
      <c r="R59" s="1761"/>
      <c r="S59" s="1760"/>
      <c r="T59" s="1761"/>
      <c r="U59" s="1764"/>
      <c r="V59" s="1761"/>
      <c r="W59" s="1691" t="s">
        <v>815</v>
      </c>
      <c r="X59" s="1691"/>
      <c r="Y59" s="1691" t="s">
        <v>815</v>
      </c>
      <c r="Z59" s="1691"/>
      <c r="AA59" s="1691" t="s">
        <v>816</v>
      </c>
      <c r="AB59" s="1691"/>
      <c r="AC59" s="1691" t="s">
        <v>780</v>
      </c>
      <c r="AD59" s="1691"/>
      <c r="AE59" s="1691" t="s">
        <v>873</v>
      </c>
      <c r="AF59" s="1691"/>
      <c r="AG59" s="1691" t="s">
        <v>874</v>
      </c>
      <c r="AH59" s="1691"/>
      <c r="AI59" s="1691" t="s">
        <v>875</v>
      </c>
      <c r="AJ59" s="1691"/>
      <c r="AK59" s="1691" t="s">
        <v>780</v>
      </c>
      <c r="AL59" s="1691"/>
      <c r="AM59" s="1691" t="s">
        <v>817</v>
      </c>
      <c r="AN59" s="1691"/>
      <c r="AO59" s="1691" t="s">
        <v>876</v>
      </c>
      <c r="AP59" s="1691"/>
      <c r="AQ59" s="1691" t="s">
        <v>308</v>
      </c>
      <c r="AR59" s="1691"/>
      <c r="AS59" s="1691" t="s">
        <v>814</v>
      </c>
      <c r="AT59" s="1691"/>
      <c r="AU59" s="1691" t="s">
        <v>309</v>
      </c>
      <c r="AV59" s="1691"/>
      <c r="AW59" s="1691" t="s">
        <v>309</v>
      </c>
      <c r="AX59" s="1691"/>
      <c r="AY59" s="1691" t="s">
        <v>309</v>
      </c>
      <c r="AZ59" s="1691"/>
      <c r="BA59" s="1691" t="s">
        <v>309</v>
      </c>
      <c r="BB59" s="1691"/>
      <c r="BC59" s="1691" t="s">
        <v>309</v>
      </c>
      <c r="BD59" s="1691"/>
      <c r="BE59" s="1725"/>
      <c r="BF59" s="1726"/>
      <c r="BG59" s="325">
        <v>1</v>
      </c>
      <c r="BH59" s="326">
        <v>3</v>
      </c>
      <c r="BI59" s="326">
        <v>0</v>
      </c>
      <c r="BJ59" s="274" t="s">
        <v>819</v>
      </c>
      <c r="BK59" s="326">
        <v>0</v>
      </c>
      <c r="BL59" s="326">
        <v>0</v>
      </c>
      <c r="BM59" s="326">
        <v>1</v>
      </c>
      <c r="BN59" s="327">
        <v>5</v>
      </c>
      <c r="BO59" s="1737" t="s">
        <v>801</v>
      </c>
      <c r="BP59" s="1723"/>
      <c r="BQ59" s="1723" t="s">
        <v>802</v>
      </c>
      <c r="BR59" s="1723"/>
      <c r="BS59" s="1723" t="s">
        <v>804</v>
      </c>
      <c r="BT59" s="1723"/>
      <c r="BU59" s="1724"/>
      <c r="BV59" s="1723"/>
      <c r="BW59" s="1723"/>
      <c r="BX59" s="1723"/>
      <c r="BY59" s="1723"/>
      <c r="BZ59" s="1723"/>
      <c r="CA59" s="1724"/>
      <c r="CB59" s="1723"/>
      <c r="CC59" s="1723"/>
      <c r="CD59" s="1735"/>
      <c r="CE59" s="1736" t="s">
        <v>312</v>
      </c>
      <c r="CF59" s="1733"/>
      <c r="CG59" s="1733" t="s">
        <v>313</v>
      </c>
      <c r="CH59" s="1733"/>
      <c r="CI59" s="1733" t="s">
        <v>314</v>
      </c>
      <c r="CJ59" s="1733"/>
      <c r="CK59" s="1733"/>
      <c r="CL59" s="1733"/>
      <c r="CM59" s="1733"/>
      <c r="CN59" s="1733"/>
      <c r="CO59" s="1733"/>
      <c r="CP59" s="1733"/>
      <c r="CQ59" s="1733"/>
      <c r="CR59" s="1734"/>
      <c r="CX59" s="292"/>
      <c r="CY59" s="292"/>
      <c r="CZ59" s="292"/>
      <c r="DA59" s="292"/>
      <c r="DB59" s="292"/>
    </row>
    <row r="60" spans="1:110" ht="24" customHeight="1">
      <c r="B60" s="1743"/>
      <c r="C60" s="1746"/>
      <c r="D60" s="1747"/>
      <c r="E60" s="1749"/>
      <c r="F60" s="1751"/>
      <c r="G60" s="1747"/>
      <c r="H60" s="1751"/>
      <c r="I60" s="1747"/>
      <c r="J60" s="1749"/>
      <c r="K60" s="1754"/>
      <c r="L60" s="1755"/>
      <c r="M60" s="1758"/>
      <c r="N60" s="1759"/>
      <c r="O60" s="1758"/>
      <c r="P60" s="1759"/>
      <c r="Q60" s="1762"/>
      <c r="R60" s="1763"/>
      <c r="S60" s="1762"/>
      <c r="T60" s="1763"/>
      <c r="U60" s="1765"/>
      <c r="V60" s="1763"/>
      <c r="W60" s="1698"/>
      <c r="X60" s="1691"/>
      <c r="Y60" s="1691"/>
      <c r="Z60" s="1691"/>
      <c r="AA60" s="1691"/>
      <c r="AB60" s="1691"/>
      <c r="AC60" s="1691"/>
      <c r="AD60" s="1691"/>
      <c r="AE60" s="1691"/>
      <c r="AF60" s="1691"/>
      <c r="AG60" s="1691"/>
      <c r="AH60" s="1691"/>
      <c r="AI60" s="1691"/>
      <c r="AJ60" s="1691"/>
      <c r="AK60" s="1691"/>
      <c r="AL60" s="1691"/>
      <c r="AM60" s="1691"/>
      <c r="AN60" s="1691"/>
      <c r="AO60" s="1691"/>
      <c r="AP60" s="1691"/>
      <c r="AQ60" s="1691" t="s">
        <v>309</v>
      </c>
      <c r="AR60" s="1691"/>
      <c r="AS60" s="1691" t="s">
        <v>309</v>
      </c>
      <c r="AT60" s="1691"/>
      <c r="AU60" s="1691" t="s">
        <v>309</v>
      </c>
      <c r="AV60" s="1691"/>
      <c r="AW60" s="1691" t="s">
        <v>309</v>
      </c>
      <c r="AX60" s="1691"/>
      <c r="AY60" s="1691" t="s">
        <v>309</v>
      </c>
      <c r="AZ60" s="1691"/>
      <c r="BA60" s="1691" t="s">
        <v>309</v>
      </c>
      <c r="BB60" s="1691"/>
      <c r="BC60" s="1691" t="s">
        <v>309</v>
      </c>
      <c r="BD60" s="1691"/>
      <c r="BE60" s="1725"/>
      <c r="BF60" s="1726"/>
      <c r="BG60" s="1738" t="s">
        <v>820</v>
      </c>
      <c r="BH60" s="1739"/>
      <c r="BI60" s="1740" t="s">
        <v>821</v>
      </c>
      <c r="BJ60" s="1739"/>
      <c r="BK60" s="1741"/>
      <c r="BL60" s="1742"/>
      <c r="BM60" s="1723" t="s">
        <v>821</v>
      </c>
      <c r="BN60" s="1723"/>
      <c r="BO60" s="1723" t="s">
        <v>822</v>
      </c>
      <c r="BP60" s="1723"/>
      <c r="BQ60" s="1724" t="s">
        <v>339</v>
      </c>
      <c r="BR60" s="1724"/>
      <c r="BS60" s="1723"/>
      <c r="BT60" s="1723"/>
      <c r="BU60" s="1723"/>
      <c r="BV60" s="1723"/>
      <c r="BW60" s="1723"/>
      <c r="BX60" s="1723"/>
      <c r="BY60" s="1723"/>
      <c r="BZ60" s="1723"/>
      <c r="CA60" s="1723"/>
      <c r="CB60" s="1723"/>
      <c r="CC60" s="1723"/>
      <c r="CD60" s="1735"/>
      <c r="CE60" s="1736" t="s">
        <v>823</v>
      </c>
      <c r="CF60" s="1733"/>
      <c r="CG60" s="1733" t="s">
        <v>824</v>
      </c>
      <c r="CH60" s="1733"/>
      <c r="CI60" s="1733" t="s">
        <v>314</v>
      </c>
      <c r="CJ60" s="1733"/>
      <c r="CK60" s="1733"/>
      <c r="CL60" s="1733"/>
      <c r="CM60" s="1733"/>
      <c r="CN60" s="1733"/>
      <c r="CO60" s="1733"/>
      <c r="CP60" s="1733"/>
      <c r="CQ60" s="1733"/>
      <c r="CR60" s="1734"/>
    </row>
    <row r="61" spans="1:110" s="11" customFormat="1" ht="23.25" customHeight="1">
      <c r="B61" s="1743">
        <v>5</v>
      </c>
      <c r="C61" s="1744"/>
      <c r="D61" s="1745"/>
      <c r="E61" s="1748" t="s">
        <v>2523</v>
      </c>
      <c r="F61" s="1750"/>
      <c r="G61" s="1745"/>
      <c r="H61" s="1750"/>
      <c r="I61" s="1745"/>
      <c r="J61" s="1748" t="s">
        <v>2523</v>
      </c>
      <c r="K61" s="1752"/>
      <c r="L61" s="1753"/>
      <c r="M61" s="1756"/>
      <c r="N61" s="1757"/>
      <c r="O61" s="1756"/>
      <c r="P61" s="1757"/>
      <c r="Q61" s="1760"/>
      <c r="R61" s="1761"/>
      <c r="S61" s="1760"/>
      <c r="T61" s="1761"/>
      <c r="U61" s="1764"/>
      <c r="V61" s="1761"/>
      <c r="W61" s="1698"/>
      <c r="X61" s="1691"/>
      <c r="Y61" s="1691"/>
      <c r="Z61" s="1691"/>
      <c r="AA61" s="1691"/>
      <c r="AB61" s="1691"/>
      <c r="AC61" s="1691"/>
      <c r="AD61" s="1691"/>
      <c r="AE61" s="1691"/>
      <c r="AF61" s="1691"/>
      <c r="AG61" s="1691"/>
      <c r="AH61" s="1691"/>
      <c r="AI61" s="1691"/>
      <c r="AJ61" s="1691"/>
      <c r="AK61" s="1691"/>
      <c r="AL61" s="1691"/>
      <c r="AM61" s="1691"/>
      <c r="AN61" s="1691"/>
      <c r="AO61" s="1691"/>
      <c r="AP61" s="1691"/>
      <c r="AQ61" s="1691" t="s">
        <v>309</v>
      </c>
      <c r="AR61" s="1691"/>
      <c r="AS61" s="1691" t="s">
        <v>309</v>
      </c>
      <c r="AT61" s="1691"/>
      <c r="AU61" s="1691" t="s">
        <v>309</v>
      </c>
      <c r="AV61" s="1691"/>
      <c r="AW61" s="1691" t="s">
        <v>309</v>
      </c>
      <c r="AX61" s="1691"/>
      <c r="AY61" s="1691" t="s">
        <v>309</v>
      </c>
      <c r="AZ61" s="1691"/>
      <c r="BA61" s="1691" t="s">
        <v>309</v>
      </c>
      <c r="BB61" s="1691"/>
      <c r="BC61" s="1691" t="s">
        <v>309</v>
      </c>
      <c r="BD61" s="1691"/>
      <c r="BE61" s="1725"/>
      <c r="BF61" s="1726"/>
      <c r="BG61" s="325"/>
      <c r="BH61" s="326"/>
      <c r="BI61" s="326"/>
      <c r="BJ61" s="274" t="s">
        <v>825</v>
      </c>
      <c r="BK61" s="326"/>
      <c r="BL61" s="326"/>
      <c r="BM61" s="326"/>
      <c r="BN61" s="327"/>
      <c r="BO61" s="1737"/>
      <c r="BP61" s="1723"/>
      <c r="BQ61" s="1723"/>
      <c r="BR61" s="1723"/>
      <c r="BS61" s="1723"/>
      <c r="BT61" s="1723"/>
      <c r="BU61" s="1724"/>
      <c r="BV61" s="1723"/>
      <c r="BW61" s="1723"/>
      <c r="BX61" s="1723"/>
      <c r="BY61" s="1723"/>
      <c r="BZ61" s="1723"/>
      <c r="CA61" s="1724"/>
      <c r="CB61" s="1723"/>
      <c r="CC61" s="1723"/>
      <c r="CD61" s="1735"/>
      <c r="CE61" s="1736"/>
      <c r="CF61" s="1733"/>
      <c r="CG61" s="1733"/>
      <c r="CH61" s="1733"/>
      <c r="CI61" s="1733"/>
      <c r="CJ61" s="1733"/>
      <c r="CK61" s="1733"/>
      <c r="CL61" s="1733"/>
      <c r="CM61" s="1733"/>
      <c r="CN61" s="1733"/>
      <c r="CO61" s="1733"/>
      <c r="CP61" s="1733"/>
      <c r="CQ61" s="1733"/>
      <c r="CR61" s="1734"/>
      <c r="CX61" s="292"/>
      <c r="CY61" s="292"/>
      <c r="CZ61" s="292"/>
      <c r="DA61" s="292"/>
      <c r="DB61" s="292"/>
    </row>
    <row r="62" spans="1:110" ht="24" customHeight="1">
      <c r="B62" s="1743"/>
      <c r="C62" s="1746"/>
      <c r="D62" s="1747"/>
      <c r="E62" s="1749"/>
      <c r="F62" s="1751"/>
      <c r="G62" s="1747"/>
      <c r="H62" s="1751"/>
      <c r="I62" s="1747"/>
      <c r="J62" s="1749"/>
      <c r="K62" s="1754"/>
      <c r="L62" s="1755"/>
      <c r="M62" s="1758"/>
      <c r="N62" s="1759"/>
      <c r="O62" s="1758"/>
      <c r="P62" s="1759"/>
      <c r="Q62" s="1762"/>
      <c r="R62" s="1763"/>
      <c r="S62" s="1762"/>
      <c r="T62" s="1763"/>
      <c r="U62" s="1765"/>
      <c r="V62" s="1763"/>
      <c r="W62" s="1698"/>
      <c r="X62" s="1691"/>
      <c r="Y62" s="1691"/>
      <c r="Z62" s="1691"/>
      <c r="AA62" s="1691"/>
      <c r="AB62" s="1691"/>
      <c r="AC62" s="1691"/>
      <c r="AD62" s="1691"/>
      <c r="AE62" s="1691"/>
      <c r="AF62" s="1691"/>
      <c r="AG62" s="1691"/>
      <c r="AH62" s="1691"/>
      <c r="AI62" s="1691"/>
      <c r="AJ62" s="1691"/>
      <c r="AK62" s="1691"/>
      <c r="AL62" s="1691"/>
      <c r="AM62" s="1691"/>
      <c r="AN62" s="1691"/>
      <c r="AO62" s="1691"/>
      <c r="AP62" s="1691"/>
      <c r="AQ62" s="1691" t="s">
        <v>309</v>
      </c>
      <c r="AR62" s="1691"/>
      <c r="AS62" s="1691" t="s">
        <v>309</v>
      </c>
      <c r="AT62" s="1691"/>
      <c r="AU62" s="1691" t="s">
        <v>309</v>
      </c>
      <c r="AV62" s="1691"/>
      <c r="AW62" s="1691" t="s">
        <v>309</v>
      </c>
      <c r="AX62" s="1691"/>
      <c r="AY62" s="1691" t="s">
        <v>309</v>
      </c>
      <c r="AZ62" s="1691"/>
      <c r="BA62" s="1691" t="s">
        <v>309</v>
      </c>
      <c r="BB62" s="1691"/>
      <c r="BC62" s="1691" t="s">
        <v>309</v>
      </c>
      <c r="BD62" s="1691"/>
      <c r="BE62" s="1725"/>
      <c r="BF62" s="1726"/>
      <c r="BG62" s="1738"/>
      <c r="BH62" s="1739"/>
      <c r="BI62" s="1740"/>
      <c r="BJ62" s="1739"/>
      <c r="BK62" s="1741"/>
      <c r="BL62" s="1742"/>
      <c r="BM62" s="1723"/>
      <c r="BN62" s="1723"/>
      <c r="BO62" s="1723"/>
      <c r="BP62" s="1723"/>
      <c r="BQ62" s="1724"/>
      <c r="BR62" s="1724"/>
      <c r="BS62" s="1723"/>
      <c r="BT62" s="1723"/>
      <c r="BU62" s="1723"/>
      <c r="BV62" s="1723"/>
      <c r="BW62" s="1723"/>
      <c r="BX62" s="1723"/>
      <c r="BY62" s="1723"/>
      <c r="BZ62" s="1723"/>
      <c r="CA62" s="1723"/>
      <c r="CB62" s="1723"/>
      <c r="CC62" s="1723"/>
      <c r="CD62" s="1735"/>
      <c r="CE62" s="1736"/>
      <c r="CF62" s="1733"/>
      <c r="CG62" s="1733"/>
      <c r="CH62" s="1733"/>
      <c r="CI62" s="1733"/>
      <c r="CJ62" s="1733"/>
      <c r="CK62" s="1733"/>
      <c r="CL62" s="1733"/>
      <c r="CM62" s="1733"/>
      <c r="CN62" s="1733"/>
      <c r="CO62" s="1733"/>
      <c r="CP62" s="1733"/>
      <c r="CQ62" s="1733"/>
      <c r="CR62" s="1734"/>
    </row>
    <row r="63" spans="1:110" s="11" customFormat="1" ht="23.25" customHeight="1">
      <c r="B63" s="1743">
        <v>6</v>
      </c>
      <c r="C63" s="1744"/>
      <c r="D63" s="1745"/>
      <c r="E63" s="1748" t="s">
        <v>2523</v>
      </c>
      <c r="F63" s="1750"/>
      <c r="G63" s="1745"/>
      <c r="H63" s="1750"/>
      <c r="I63" s="1745"/>
      <c r="J63" s="1748" t="s">
        <v>2523</v>
      </c>
      <c r="K63" s="1752"/>
      <c r="L63" s="1753"/>
      <c r="M63" s="1756"/>
      <c r="N63" s="1757"/>
      <c r="O63" s="1756"/>
      <c r="P63" s="1757"/>
      <c r="Q63" s="1760"/>
      <c r="R63" s="1761"/>
      <c r="S63" s="1760"/>
      <c r="T63" s="1761"/>
      <c r="U63" s="1764"/>
      <c r="V63" s="1761"/>
      <c r="W63" s="1698"/>
      <c r="X63" s="1691"/>
      <c r="Y63" s="1691"/>
      <c r="Z63" s="1691"/>
      <c r="AA63" s="1691"/>
      <c r="AB63" s="1691"/>
      <c r="AC63" s="1691"/>
      <c r="AD63" s="1691"/>
      <c r="AE63" s="1691"/>
      <c r="AF63" s="1691"/>
      <c r="AG63" s="1691"/>
      <c r="AH63" s="1691"/>
      <c r="AI63" s="1691"/>
      <c r="AJ63" s="1691"/>
      <c r="AK63" s="1691"/>
      <c r="AL63" s="1691"/>
      <c r="AM63" s="1691"/>
      <c r="AN63" s="1691"/>
      <c r="AO63" s="1691"/>
      <c r="AP63" s="1691"/>
      <c r="AQ63" s="1691" t="s">
        <v>309</v>
      </c>
      <c r="AR63" s="1691"/>
      <c r="AS63" s="1691" t="s">
        <v>309</v>
      </c>
      <c r="AT63" s="1691"/>
      <c r="AU63" s="1691" t="s">
        <v>309</v>
      </c>
      <c r="AV63" s="1691"/>
      <c r="AW63" s="1691" t="s">
        <v>309</v>
      </c>
      <c r="AX63" s="1691"/>
      <c r="AY63" s="1691" t="s">
        <v>309</v>
      </c>
      <c r="AZ63" s="1691"/>
      <c r="BA63" s="1691" t="s">
        <v>309</v>
      </c>
      <c r="BB63" s="1691"/>
      <c r="BC63" s="1691" t="s">
        <v>309</v>
      </c>
      <c r="BD63" s="1691"/>
      <c r="BE63" s="1725"/>
      <c r="BF63" s="1726"/>
      <c r="BG63" s="325"/>
      <c r="BH63" s="326"/>
      <c r="BI63" s="326"/>
      <c r="BJ63" s="274" t="s">
        <v>841</v>
      </c>
      <c r="BK63" s="326"/>
      <c r="BL63" s="326"/>
      <c r="BM63" s="326"/>
      <c r="BN63" s="327"/>
      <c r="BO63" s="1737"/>
      <c r="BP63" s="1723"/>
      <c r="BQ63" s="1723"/>
      <c r="BR63" s="1723"/>
      <c r="BS63" s="1723"/>
      <c r="BT63" s="1723"/>
      <c r="BU63" s="1724"/>
      <c r="BV63" s="1723"/>
      <c r="BW63" s="1723"/>
      <c r="BX63" s="1723"/>
      <c r="BY63" s="1723"/>
      <c r="BZ63" s="1723"/>
      <c r="CA63" s="1724"/>
      <c r="CB63" s="1723"/>
      <c r="CC63" s="1723"/>
      <c r="CD63" s="1735"/>
      <c r="CE63" s="1736"/>
      <c r="CF63" s="1733"/>
      <c r="CG63" s="1733"/>
      <c r="CH63" s="1733"/>
      <c r="CI63" s="1733"/>
      <c r="CJ63" s="1733"/>
      <c r="CK63" s="1733"/>
      <c r="CL63" s="1733"/>
      <c r="CM63" s="1733"/>
      <c r="CN63" s="1733"/>
      <c r="CO63" s="1733"/>
      <c r="CP63" s="1733"/>
      <c r="CQ63" s="1733"/>
      <c r="CR63" s="1734"/>
      <c r="CX63" s="292"/>
      <c r="CY63" s="292"/>
      <c r="CZ63" s="292"/>
      <c r="DA63" s="292"/>
      <c r="DB63" s="292"/>
    </row>
    <row r="64" spans="1:110" ht="24" customHeight="1">
      <c r="B64" s="1743"/>
      <c r="C64" s="1746"/>
      <c r="D64" s="1747"/>
      <c r="E64" s="1749"/>
      <c r="F64" s="1751"/>
      <c r="G64" s="1747"/>
      <c r="H64" s="1751"/>
      <c r="I64" s="1747"/>
      <c r="J64" s="1749"/>
      <c r="K64" s="1754"/>
      <c r="L64" s="1755"/>
      <c r="M64" s="1758"/>
      <c r="N64" s="1759"/>
      <c r="O64" s="1758"/>
      <c r="P64" s="1759"/>
      <c r="Q64" s="1762"/>
      <c r="R64" s="1763"/>
      <c r="S64" s="1762"/>
      <c r="T64" s="1763"/>
      <c r="U64" s="1765"/>
      <c r="V64" s="1763"/>
      <c r="W64" s="1698"/>
      <c r="X64" s="1691"/>
      <c r="Y64" s="1691"/>
      <c r="Z64" s="1691"/>
      <c r="AA64" s="1691"/>
      <c r="AB64" s="1691"/>
      <c r="AC64" s="1691"/>
      <c r="AD64" s="1691"/>
      <c r="AE64" s="1691"/>
      <c r="AF64" s="1691"/>
      <c r="AG64" s="1691"/>
      <c r="AH64" s="1691"/>
      <c r="AI64" s="1691"/>
      <c r="AJ64" s="1691"/>
      <c r="AK64" s="1691"/>
      <c r="AL64" s="1691"/>
      <c r="AM64" s="1691"/>
      <c r="AN64" s="1691"/>
      <c r="AO64" s="1691"/>
      <c r="AP64" s="1691"/>
      <c r="AQ64" s="1691" t="s">
        <v>309</v>
      </c>
      <c r="AR64" s="1691"/>
      <c r="AS64" s="1691" t="s">
        <v>309</v>
      </c>
      <c r="AT64" s="1691"/>
      <c r="AU64" s="1691" t="s">
        <v>309</v>
      </c>
      <c r="AV64" s="1691"/>
      <c r="AW64" s="1691" t="s">
        <v>309</v>
      </c>
      <c r="AX64" s="1691"/>
      <c r="AY64" s="1691" t="s">
        <v>309</v>
      </c>
      <c r="AZ64" s="1691"/>
      <c r="BA64" s="1691" t="s">
        <v>309</v>
      </c>
      <c r="BB64" s="1691"/>
      <c r="BC64" s="1691" t="s">
        <v>309</v>
      </c>
      <c r="BD64" s="1691"/>
      <c r="BE64" s="1725"/>
      <c r="BF64" s="1726"/>
      <c r="BG64" s="1738"/>
      <c r="BH64" s="1739"/>
      <c r="BI64" s="1740"/>
      <c r="BJ64" s="1739"/>
      <c r="BK64" s="1741"/>
      <c r="BL64" s="1742"/>
      <c r="BM64" s="1723"/>
      <c r="BN64" s="1723"/>
      <c r="BO64" s="1723"/>
      <c r="BP64" s="1723"/>
      <c r="BQ64" s="1724"/>
      <c r="BR64" s="1724"/>
      <c r="BS64" s="1723"/>
      <c r="BT64" s="1723"/>
      <c r="BU64" s="1723"/>
      <c r="BV64" s="1723"/>
      <c r="BW64" s="1723"/>
      <c r="BX64" s="1723"/>
      <c r="BY64" s="1723"/>
      <c r="BZ64" s="1723"/>
      <c r="CA64" s="1723"/>
      <c r="CB64" s="1723"/>
      <c r="CC64" s="1723"/>
      <c r="CD64" s="1735"/>
      <c r="CE64" s="1736"/>
      <c r="CF64" s="1733"/>
      <c r="CG64" s="1733"/>
      <c r="CH64" s="1733"/>
      <c r="CI64" s="1733"/>
      <c r="CJ64" s="1733"/>
      <c r="CK64" s="1733"/>
      <c r="CL64" s="1733"/>
      <c r="CM64" s="1733"/>
      <c r="CN64" s="1733"/>
      <c r="CO64" s="1733"/>
      <c r="CP64" s="1733"/>
      <c r="CQ64" s="1733"/>
      <c r="CR64" s="1734"/>
    </row>
    <row r="65" spans="2:141" s="11" customFormat="1" ht="23.25" customHeight="1">
      <c r="B65" s="1743">
        <v>7</v>
      </c>
      <c r="C65" s="1744"/>
      <c r="D65" s="1745"/>
      <c r="E65" s="1748" t="s">
        <v>2523</v>
      </c>
      <c r="F65" s="1750"/>
      <c r="G65" s="1745"/>
      <c r="H65" s="1750"/>
      <c r="I65" s="1745"/>
      <c r="J65" s="1748" t="s">
        <v>2523</v>
      </c>
      <c r="K65" s="1752"/>
      <c r="L65" s="1753"/>
      <c r="M65" s="1756"/>
      <c r="N65" s="1757"/>
      <c r="O65" s="1756"/>
      <c r="P65" s="1757"/>
      <c r="Q65" s="1760"/>
      <c r="R65" s="1761"/>
      <c r="S65" s="1760"/>
      <c r="T65" s="1761"/>
      <c r="U65" s="1764"/>
      <c r="V65" s="1761"/>
      <c r="W65" s="1698"/>
      <c r="X65" s="1691"/>
      <c r="Y65" s="1691"/>
      <c r="Z65" s="1691"/>
      <c r="AA65" s="1691"/>
      <c r="AB65" s="1691"/>
      <c r="AC65" s="1691"/>
      <c r="AD65" s="1691"/>
      <c r="AE65" s="1691"/>
      <c r="AF65" s="1691"/>
      <c r="AG65" s="1691"/>
      <c r="AH65" s="1691"/>
      <c r="AI65" s="1691"/>
      <c r="AJ65" s="1691"/>
      <c r="AK65" s="1691"/>
      <c r="AL65" s="1691"/>
      <c r="AM65" s="1691"/>
      <c r="AN65" s="1691"/>
      <c r="AO65" s="1691"/>
      <c r="AP65" s="1691"/>
      <c r="AQ65" s="1691" t="s">
        <v>309</v>
      </c>
      <c r="AR65" s="1691"/>
      <c r="AS65" s="1691" t="s">
        <v>309</v>
      </c>
      <c r="AT65" s="1691"/>
      <c r="AU65" s="1691" t="s">
        <v>309</v>
      </c>
      <c r="AV65" s="1691"/>
      <c r="AW65" s="1691" t="s">
        <v>309</v>
      </c>
      <c r="AX65" s="1691"/>
      <c r="AY65" s="1691" t="s">
        <v>309</v>
      </c>
      <c r="AZ65" s="1691"/>
      <c r="BA65" s="1691" t="s">
        <v>309</v>
      </c>
      <c r="BB65" s="1691"/>
      <c r="BC65" s="1691" t="s">
        <v>309</v>
      </c>
      <c r="BD65" s="1691"/>
      <c r="BE65" s="1725"/>
      <c r="BF65" s="1726"/>
      <c r="BG65" s="325"/>
      <c r="BH65" s="326"/>
      <c r="BI65" s="326"/>
      <c r="BJ65" s="274" t="s">
        <v>795</v>
      </c>
      <c r="BK65" s="326"/>
      <c r="BL65" s="326"/>
      <c r="BM65" s="326"/>
      <c r="BN65" s="327"/>
      <c r="BO65" s="1737"/>
      <c r="BP65" s="1723"/>
      <c r="BQ65" s="1723"/>
      <c r="BR65" s="1723"/>
      <c r="BS65" s="1723"/>
      <c r="BT65" s="1723"/>
      <c r="BU65" s="1724"/>
      <c r="BV65" s="1723"/>
      <c r="BW65" s="1723"/>
      <c r="BX65" s="1723"/>
      <c r="BY65" s="1723"/>
      <c r="BZ65" s="1723"/>
      <c r="CA65" s="1724"/>
      <c r="CB65" s="1723"/>
      <c r="CC65" s="1723"/>
      <c r="CD65" s="1735"/>
      <c r="CE65" s="1736"/>
      <c r="CF65" s="1733"/>
      <c r="CG65" s="1733"/>
      <c r="CH65" s="1733"/>
      <c r="CI65" s="1733"/>
      <c r="CJ65" s="1733"/>
      <c r="CK65" s="1733"/>
      <c r="CL65" s="1733"/>
      <c r="CM65" s="1733"/>
      <c r="CN65" s="1733"/>
      <c r="CO65" s="1733"/>
      <c r="CP65" s="1733"/>
      <c r="CQ65" s="1733"/>
      <c r="CR65" s="1734"/>
      <c r="CX65" s="292"/>
      <c r="CY65" s="292"/>
      <c r="CZ65" s="292"/>
      <c r="DA65" s="292"/>
      <c r="DB65" s="292"/>
    </row>
    <row r="66" spans="2:141" ht="24" customHeight="1">
      <c r="B66" s="1743"/>
      <c r="C66" s="1746"/>
      <c r="D66" s="1747"/>
      <c r="E66" s="1749"/>
      <c r="F66" s="1751"/>
      <c r="G66" s="1747"/>
      <c r="H66" s="1751"/>
      <c r="I66" s="1747"/>
      <c r="J66" s="1749"/>
      <c r="K66" s="1754"/>
      <c r="L66" s="1755"/>
      <c r="M66" s="1758"/>
      <c r="N66" s="1759"/>
      <c r="O66" s="1758"/>
      <c r="P66" s="1759"/>
      <c r="Q66" s="1762"/>
      <c r="R66" s="1763"/>
      <c r="S66" s="1762"/>
      <c r="T66" s="1763"/>
      <c r="U66" s="1765"/>
      <c r="V66" s="1763"/>
      <c r="W66" s="1698"/>
      <c r="X66" s="1691"/>
      <c r="Y66" s="1691"/>
      <c r="Z66" s="1691"/>
      <c r="AA66" s="1691"/>
      <c r="AB66" s="1691"/>
      <c r="AC66" s="1691"/>
      <c r="AD66" s="1691"/>
      <c r="AE66" s="1691"/>
      <c r="AF66" s="1691"/>
      <c r="AG66" s="1691"/>
      <c r="AH66" s="1691"/>
      <c r="AI66" s="1691"/>
      <c r="AJ66" s="1691"/>
      <c r="AK66" s="1691"/>
      <c r="AL66" s="1691"/>
      <c r="AM66" s="1691"/>
      <c r="AN66" s="1691"/>
      <c r="AO66" s="1691"/>
      <c r="AP66" s="1691"/>
      <c r="AQ66" s="1691" t="s">
        <v>309</v>
      </c>
      <c r="AR66" s="1691"/>
      <c r="AS66" s="1691" t="s">
        <v>309</v>
      </c>
      <c r="AT66" s="1691"/>
      <c r="AU66" s="1691" t="s">
        <v>309</v>
      </c>
      <c r="AV66" s="1691"/>
      <c r="AW66" s="1691" t="s">
        <v>309</v>
      </c>
      <c r="AX66" s="1691"/>
      <c r="AY66" s="1691" t="s">
        <v>309</v>
      </c>
      <c r="AZ66" s="1691"/>
      <c r="BA66" s="1691" t="s">
        <v>309</v>
      </c>
      <c r="BB66" s="1691"/>
      <c r="BC66" s="1691" t="s">
        <v>309</v>
      </c>
      <c r="BD66" s="1691"/>
      <c r="BE66" s="1725"/>
      <c r="BF66" s="1726"/>
      <c r="BG66" s="1738"/>
      <c r="BH66" s="1739"/>
      <c r="BI66" s="1740"/>
      <c r="BJ66" s="1739"/>
      <c r="BK66" s="1741"/>
      <c r="BL66" s="1742"/>
      <c r="BM66" s="1723"/>
      <c r="BN66" s="1723"/>
      <c r="BO66" s="1723"/>
      <c r="BP66" s="1723"/>
      <c r="BQ66" s="1724"/>
      <c r="BR66" s="1724"/>
      <c r="BS66" s="1723"/>
      <c r="BT66" s="1723"/>
      <c r="BU66" s="1723"/>
      <c r="BV66" s="1723"/>
      <c r="BW66" s="1723"/>
      <c r="BX66" s="1723"/>
      <c r="BY66" s="1723"/>
      <c r="BZ66" s="1723"/>
      <c r="CA66" s="1723"/>
      <c r="CB66" s="1723"/>
      <c r="CC66" s="1723"/>
      <c r="CD66" s="1735"/>
      <c r="CE66" s="1736"/>
      <c r="CF66" s="1733"/>
      <c r="CG66" s="1733"/>
      <c r="CH66" s="1733"/>
      <c r="CI66" s="1733"/>
      <c r="CJ66" s="1733"/>
      <c r="CK66" s="1733"/>
      <c r="CL66" s="1733"/>
      <c r="CM66" s="1733"/>
      <c r="CN66" s="1733"/>
      <c r="CO66" s="1733"/>
      <c r="CP66" s="1733"/>
      <c r="CQ66" s="1733"/>
      <c r="CR66" s="1734"/>
    </row>
    <row r="67" spans="2:141" s="11" customFormat="1" ht="23.25" customHeight="1">
      <c r="B67" s="1743">
        <v>8</v>
      </c>
      <c r="C67" s="1744"/>
      <c r="D67" s="1745"/>
      <c r="E67" s="1748" t="s">
        <v>2523</v>
      </c>
      <c r="F67" s="1750"/>
      <c r="G67" s="1745"/>
      <c r="H67" s="1750"/>
      <c r="I67" s="1745"/>
      <c r="J67" s="1748" t="s">
        <v>2523</v>
      </c>
      <c r="K67" s="1752"/>
      <c r="L67" s="1753"/>
      <c r="M67" s="1756"/>
      <c r="N67" s="1757"/>
      <c r="O67" s="1756"/>
      <c r="P67" s="1757"/>
      <c r="Q67" s="1760"/>
      <c r="R67" s="1761"/>
      <c r="S67" s="1760"/>
      <c r="T67" s="1761"/>
      <c r="U67" s="1764"/>
      <c r="V67" s="1761"/>
      <c r="W67" s="1698"/>
      <c r="X67" s="1691"/>
      <c r="Y67" s="1691"/>
      <c r="Z67" s="1691"/>
      <c r="AA67" s="1691"/>
      <c r="AB67" s="1691"/>
      <c r="AC67" s="1691"/>
      <c r="AD67" s="1691"/>
      <c r="AE67" s="1691"/>
      <c r="AF67" s="1691"/>
      <c r="AG67" s="1691"/>
      <c r="AH67" s="1691"/>
      <c r="AI67" s="1691"/>
      <c r="AJ67" s="1691"/>
      <c r="AK67" s="1691"/>
      <c r="AL67" s="1691"/>
      <c r="AM67" s="1691"/>
      <c r="AN67" s="1691"/>
      <c r="AO67" s="1691"/>
      <c r="AP67" s="1691"/>
      <c r="AQ67" s="1691" t="s">
        <v>309</v>
      </c>
      <c r="AR67" s="1691"/>
      <c r="AS67" s="1691" t="s">
        <v>309</v>
      </c>
      <c r="AT67" s="1691"/>
      <c r="AU67" s="1691" t="s">
        <v>309</v>
      </c>
      <c r="AV67" s="1691"/>
      <c r="AW67" s="1691" t="s">
        <v>309</v>
      </c>
      <c r="AX67" s="1691"/>
      <c r="AY67" s="1691" t="s">
        <v>309</v>
      </c>
      <c r="AZ67" s="1691"/>
      <c r="BA67" s="1691" t="s">
        <v>309</v>
      </c>
      <c r="BB67" s="1691"/>
      <c r="BC67" s="1691" t="s">
        <v>309</v>
      </c>
      <c r="BD67" s="1691"/>
      <c r="BE67" s="1725"/>
      <c r="BF67" s="1726"/>
      <c r="BG67" s="325"/>
      <c r="BH67" s="326"/>
      <c r="BI67" s="326"/>
      <c r="BJ67" s="274" t="s">
        <v>819</v>
      </c>
      <c r="BK67" s="326"/>
      <c r="BL67" s="326"/>
      <c r="BM67" s="326"/>
      <c r="BN67" s="327"/>
      <c r="BO67" s="1737"/>
      <c r="BP67" s="1723"/>
      <c r="BQ67" s="1723"/>
      <c r="BR67" s="1723"/>
      <c r="BS67" s="1723"/>
      <c r="BT67" s="1723"/>
      <c r="BU67" s="1724"/>
      <c r="BV67" s="1723"/>
      <c r="BW67" s="1723"/>
      <c r="BX67" s="1723"/>
      <c r="BY67" s="1723"/>
      <c r="BZ67" s="1723"/>
      <c r="CA67" s="1724"/>
      <c r="CB67" s="1723"/>
      <c r="CC67" s="1723"/>
      <c r="CD67" s="1735"/>
      <c r="CE67" s="1736"/>
      <c r="CF67" s="1733"/>
      <c r="CG67" s="1733"/>
      <c r="CH67" s="1733"/>
      <c r="CI67" s="1733"/>
      <c r="CJ67" s="1733"/>
      <c r="CK67" s="1733"/>
      <c r="CL67" s="1733"/>
      <c r="CM67" s="1733"/>
      <c r="CN67" s="1733"/>
      <c r="CO67" s="1733"/>
      <c r="CP67" s="1733"/>
      <c r="CQ67" s="1733"/>
      <c r="CR67" s="1734"/>
      <c r="CX67" s="292"/>
      <c r="CY67" s="292"/>
      <c r="CZ67" s="292"/>
      <c r="DA67" s="292"/>
      <c r="DB67" s="292"/>
    </row>
    <row r="68" spans="2:141" ht="24" customHeight="1">
      <c r="B68" s="1743"/>
      <c r="C68" s="1746"/>
      <c r="D68" s="1747"/>
      <c r="E68" s="1749"/>
      <c r="F68" s="1751"/>
      <c r="G68" s="1747"/>
      <c r="H68" s="1751"/>
      <c r="I68" s="1747"/>
      <c r="J68" s="1749"/>
      <c r="K68" s="1754"/>
      <c r="L68" s="1755"/>
      <c r="M68" s="1758"/>
      <c r="N68" s="1759"/>
      <c r="O68" s="1758"/>
      <c r="P68" s="1759"/>
      <c r="Q68" s="1762"/>
      <c r="R68" s="1763"/>
      <c r="S68" s="1762"/>
      <c r="T68" s="1763"/>
      <c r="U68" s="1765"/>
      <c r="V68" s="1763"/>
      <c r="W68" s="1698"/>
      <c r="X68" s="1691"/>
      <c r="Y68" s="1691"/>
      <c r="Z68" s="1691"/>
      <c r="AA68" s="1691"/>
      <c r="AB68" s="1691"/>
      <c r="AC68" s="1691"/>
      <c r="AD68" s="1691"/>
      <c r="AE68" s="1691"/>
      <c r="AF68" s="1691"/>
      <c r="AG68" s="1691"/>
      <c r="AH68" s="1691"/>
      <c r="AI68" s="1691"/>
      <c r="AJ68" s="1691"/>
      <c r="AK68" s="1691"/>
      <c r="AL68" s="1691"/>
      <c r="AM68" s="1691"/>
      <c r="AN68" s="1691"/>
      <c r="AO68" s="1691"/>
      <c r="AP68" s="1691"/>
      <c r="AQ68" s="1691" t="s">
        <v>309</v>
      </c>
      <c r="AR68" s="1691"/>
      <c r="AS68" s="1691" t="s">
        <v>309</v>
      </c>
      <c r="AT68" s="1691"/>
      <c r="AU68" s="1691" t="s">
        <v>309</v>
      </c>
      <c r="AV68" s="1691"/>
      <c r="AW68" s="1691" t="s">
        <v>309</v>
      </c>
      <c r="AX68" s="1691"/>
      <c r="AY68" s="1691" t="s">
        <v>309</v>
      </c>
      <c r="AZ68" s="1691"/>
      <c r="BA68" s="1691" t="s">
        <v>309</v>
      </c>
      <c r="BB68" s="1691"/>
      <c r="BC68" s="1691" t="s">
        <v>309</v>
      </c>
      <c r="BD68" s="1691"/>
      <c r="BE68" s="1725"/>
      <c r="BF68" s="1726"/>
      <c r="BG68" s="1738"/>
      <c r="BH68" s="1739"/>
      <c r="BI68" s="1740"/>
      <c r="BJ68" s="1739"/>
      <c r="BK68" s="1741"/>
      <c r="BL68" s="1742"/>
      <c r="BM68" s="1723"/>
      <c r="BN68" s="1723"/>
      <c r="BO68" s="1723"/>
      <c r="BP68" s="1723"/>
      <c r="BQ68" s="1724"/>
      <c r="BR68" s="1724"/>
      <c r="BS68" s="1723"/>
      <c r="BT68" s="1723"/>
      <c r="BU68" s="1723"/>
      <c r="BV68" s="1723"/>
      <c r="BW68" s="1723"/>
      <c r="BX68" s="1723"/>
      <c r="BY68" s="1723"/>
      <c r="BZ68" s="1723"/>
      <c r="CA68" s="1723"/>
      <c r="CB68" s="1723"/>
      <c r="CC68" s="1723"/>
      <c r="CD68" s="1735"/>
      <c r="CE68" s="1736"/>
      <c r="CF68" s="1733"/>
      <c r="CG68" s="1733"/>
      <c r="CH68" s="1733"/>
      <c r="CI68" s="1733"/>
      <c r="CJ68" s="1733"/>
      <c r="CK68" s="1733"/>
      <c r="CL68" s="1733"/>
      <c r="CM68" s="1733"/>
      <c r="CN68" s="1733"/>
      <c r="CO68" s="1733"/>
      <c r="CP68" s="1733"/>
      <c r="CQ68" s="1733"/>
      <c r="CR68" s="1734"/>
    </row>
    <row r="69" spans="2:141" s="11" customFormat="1" ht="23.25" customHeight="1">
      <c r="B69" s="1743">
        <v>9</v>
      </c>
      <c r="C69" s="1744"/>
      <c r="D69" s="1745"/>
      <c r="E69" s="1748" t="s">
        <v>2523</v>
      </c>
      <c r="F69" s="1750"/>
      <c r="G69" s="1745"/>
      <c r="H69" s="1750"/>
      <c r="I69" s="1745"/>
      <c r="J69" s="1748" t="s">
        <v>2523</v>
      </c>
      <c r="K69" s="1752"/>
      <c r="L69" s="1753"/>
      <c r="M69" s="1756"/>
      <c r="N69" s="1757"/>
      <c r="O69" s="1756"/>
      <c r="P69" s="1757"/>
      <c r="Q69" s="1760"/>
      <c r="R69" s="1761"/>
      <c r="S69" s="1760"/>
      <c r="T69" s="1761"/>
      <c r="U69" s="1764"/>
      <c r="V69" s="1761"/>
      <c r="W69" s="1698"/>
      <c r="X69" s="1691"/>
      <c r="Y69" s="1691"/>
      <c r="Z69" s="1691"/>
      <c r="AA69" s="1691"/>
      <c r="AB69" s="1691"/>
      <c r="AC69" s="1691"/>
      <c r="AD69" s="1691"/>
      <c r="AE69" s="1691"/>
      <c r="AF69" s="1691"/>
      <c r="AG69" s="1691"/>
      <c r="AH69" s="1691"/>
      <c r="AI69" s="1691"/>
      <c r="AJ69" s="1691"/>
      <c r="AK69" s="1691"/>
      <c r="AL69" s="1691"/>
      <c r="AM69" s="1691"/>
      <c r="AN69" s="1691"/>
      <c r="AO69" s="1691"/>
      <c r="AP69" s="1691"/>
      <c r="AQ69" s="1691" t="s">
        <v>309</v>
      </c>
      <c r="AR69" s="1691"/>
      <c r="AS69" s="1691" t="s">
        <v>309</v>
      </c>
      <c r="AT69" s="1691"/>
      <c r="AU69" s="1691" t="s">
        <v>309</v>
      </c>
      <c r="AV69" s="1691"/>
      <c r="AW69" s="1691" t="s">
        <v>309</v>
      </c>
      <c r="AX69" s="1691"/>
      <c r="AY69" s="1691" t="s">
        <v>309</v>
      </c>
      <c r="AZ69" s="1691"/>
      <c r="BA69" s="1691" t="s">
        <v>309</v>
      </c>
      <c r="BB69" s="1691"/>
      <c r="BC69" s="1691" t="s">
        <v>309</v>
      </c>
      <c r="BD69" s="1691"/>
      <c r="BE69" s="1725"/>
      <c r="BF69" s="1726"/>
      <c r="BG69" s="325"/>
      <c r="BH69" s="326"/>
      <c r="BI69" s="326"/>
      <c r="BJ69" s="274" t="s">
        <v>795</v>
      </c>
      <c r="BK69" s="326"/>
      <c r="BL69" s="326"/>
      <c r="BM69" s="326"/>
      <c r="BN69" s="327"/>
      <c r="BO69" s="1737"/>
      <c r="BP69" s="1723"/>
      <c r="BQ69" s="1723"/>
      <c r="BR69" s="1723"/>
      <c r="BS69" s="1723"/>
      <c r="BT69" s="1723"/>
      <c r="BU69" s="1724"/>
      <c r="BV69" s="1723"/>
      <c r="BW69" s="1723"/>
      <c r="BX69" s="1723"/>
      <c r="BY69" s="1723"/>
      <c r="BZ69" s="1723"/>
      <c r="CA69" s="1724"/>
      <c r="CB69" s="1723"/>
      <c r="CC69" s="1723"/>
      <c r="CD69" s="1735"/>
      <c r="CE69" s="1736"/>
      <c r="CF69" s="1733"/>
      <c r="CG69" s="1733"/>
      <c r="CH69" s="1733"/>
      <c r="CI69" s="1733"/>
      <c r="CJ69" s="1733"/>
      <c r="CK69" s="1733"/>
      <c r="CL69" s="1733"/>
      <c r="CM69" s="1733"/>
      <c r="CN69" s="1733"/>
      <c r="CO69" s="1733"/>
      <c r="CP69" s="1733"/>
      <c r="CQ69" s="1733"/>
      <c r="CR69" s="1734"/>
      <c r="CX69" s="292"/>
      <c r="CY69" s="292"/>
      <c r="CZ69" s="292"/>
      <c r="DA69" s="292"/>
      <c r="DB69" s="292"/>
    </row>
    <row r="70" spans="2:141" ht="24" customHeight="1">
      <c r="B70" s="1743"/>
      <c r="C70" s="1746"/>
      <c r="D70" s="1747"/>
      <c r="E70" s="1749"/>
      <c r="F70" s="1751"/>
      <c r="G70" s="1747"/>
      <c r="H70" s="1751"/>
      <c r="I70" s="1747"/>
      <c r="J70" s="1749"/>
      <c r="K70" s="1754"/>
      <c r="L70" s="1755"/>
      <c r="M70" s="1758"/>
      <c r="N70" s="1759"/>
      <c r="O70" s="1758"/>
      <c r="P70" s="1759"/>
      <c r="Q70" s="1762"/>
      <c r="R70" s="1763"/>
      <c r="S70" s="1762"/>
      <c r="T70" s="1763"/>
      <c r="U70" s="1765"/>
      <c r="V70" s="1763"/>
      <c r="W70" s="1698"/>
      <c r="X70" s="1691"/>
      <c r="Y70" s="1691"/>
      <c r="Z70" s="1691"/>
      <c r="AA70" s="1691"/>
      <c r="AB70" s="1691"/>
      <c r="AC70" s="1691"/>
      <c r="AD70" s="1691"/>
      <c r="AE70" s="1691"/>
      <c r="AF70" s="1691"/>
      <c r="AG70" s="1691"/>
      <c r="AH70" s="1691"/>
      <c r="AI70" s="1691"/>
      <c r="AJ70" s="1691"/>
      <c r="AK70" s="1691"/>
      <c r="AL70" s="1691"/>
      <c r="AM70" s="1691"/>
      <c r="AN70" s="1691"/>
      <c r="AO70" s="1691"/>
      <c r="AP70" s="1691"/>
      <c r="AQ70" s="1691" t="s">
        <v>309</v>
      </c>
      <c r="AR70" s="1691"/>
      <c r="AS70" s="1691" t="s">
        <v>309</v>
      </c>
      <c r="AT70" s="1691"/>
      <c r="AU70" s="1691" t="s">
        <v>309</v>
      </c>
      <c r="AV70" s="1691"/>
      <c r="AW70" s="1691" t="s">
        <v>309</v>
      </c>
      <c r="AX70" s="1691"/>
      <c r="AY70" s="1691" t="s">
        <v>309</v>
      </c>
      <c r="AZ70" s="1691"/>
      <c r="BA70" s="1691" t="s">
        <v>309</v>
      </c>
      <c r="BB70" s="1691"/>
      <c r="BC70" s="1691" t="s">
        <v>309</v>
      </c>
      <c r="BD70" s="1691"/>
      <c r="BE70" s="1725"/>
      <c r="BF70" s="1726"/>
      <c r="BG70" s="1738"/>
      <c r="BH70" s="1739"/>
      <c r="BI70" s="1740"/>
      <c r="BJ70" s="1739"/>
      <c r="BK70" s="1741"/>
      <c r="BL70" s="1742"/>
      <c r="BM70" s="1723"/>
      <c r="BN70" s="1723"/>
      <c r="BO70" s="1723"/>
      <c r="BP70" s="1723"/>
      <c r="BQ70" s="1724"/>
      <c r="BR70" s="1724"/>
      <c r="BS70" s="1723"/>
      <c r="BT70" s="1723"/>
      <c r="BU70" s="1723"/>
      <c r="BV70" s="1723"/>
      <c r="BW70" s="1723"/>
      <c r="BX70" s="1723"/>
      <c r="BY70" s="1723"/>
      <c r="BZ70" s="1723"/>
      <c r="CA70" s="1723"/>
      <c r="CB70" s="1723"/>
      <c r="CC70" s="1723"/>
      <c r="CD70" s="1735"/>
      <c r="CE70" s="1736"/>
      <c r="CF70" s="1733"/>
      <c r="CG70" s="1733"/>
      <c r="CH70" s="1733"/>
      <c r="CI70" s="1733"/>
      <c r="CJ70" s="1733"/>
      <c r="CK70" s="1733"/>
      <c r="CL70" s="1733"/>
      <c r="CM70" s="1733"/>
      <c r="CN70" s="1733"/>
      <c r="CO70" s="1733"/>
      <c r="CP70" s="1733"/>
      <c r="CQ70" s="1733"/>
      <c r="CR70" s="1734"/>
    </row>
    <row r="71" spans="2:141" s="11" customFormat="1" ht="23.25" customHeight="1">
      <c r="B71" s="1743">
        <v>10</v>
      </c>
      <c r="C71" s="1744"/>
      <c r="D71" s="1745"/>
      <c r="E71" s="1748" t="s">
        <v>2523</v>
      </c>
      <c r="F71" s="1750"/>
      <c r="G71" s="1745"/>
      <c r="H71" s="1750"/>
      <c r="I71" s="1745"/>
      <c r="J71" s="1748" t="s">
        <v>2523</v>
      </c>
      <c r="K71" s="1752"/>
      <c r="L71" s="1753"/>
      <c r="M71" s="1756"/>
      <c r="N71" s="1757"/>
      <c r="O71" s="1756"/>
      <c r="P71" s="1757"/>
      <c r="Q71" s="1760"/>
      <c r="R71" s="1761"/>
      <c r="S71" s="1760"/>
      <c r="T71" s="1761"/>
      <c r="U71" s="1764"/>
      <c r="V71" s="1761"/>
      <c r="W71" s="1698"/>
      <c r="X71" s="1691"/>
      <c r="Y71" s="1691"/>
      <c r="Z71" s="1691"/>
      <c r="AA71" s="1691"/>
      <c r="AB71" s="1691"/>
      <c r="AC71" s="1691"/>
      <c r="AD71" s="1691"/>
      <c r="AE71" s="1691"/>
      <c r="AF71" s="1691"/>
      <c r="AG71" s="1691"/>
      <c r="AH71" s="1691"/>
      <c r="AI71" s="1691"/>
      <c r="AJ71" s="1691"/>
      <c r="AK71" s="1691"/>
      <c r="AL71" s="1691"/>
      <c r="AM71" s="1691"/>
      <c r="AN71" s="1691"/>
      <c r="AO71" s="1691"/>
      <c r="AP71" s="1691"/>
      <c r="AQ71" s="1691" t="s">
        <v>309</v>
      </c>
      <c r="AR71" s="1691"/>
      <c r="AS71" s="1691" t="s">
        <v>309</v>
      </c>
      <c r="AT71" s="1691"/>
      <c r="AU71" s="1691" t="s">
        <v>309</v>
      </c>
      <c r="AV71" s="1691"/>
      <c r="AW71" s="1691" t="s">
        <v>309</v>
      </c>
      <c r="AX71" s="1691"/>
      <c r="AY71" s="1691" t="s">
        <v>309</v>
      </c>
      <c r="AZ71" s="1691"/>
      <c r="BA71" s="1691" t="s">
        <v>309</v>
      </c>
      <c r="BB71" s="1691"/>
      <c r="BC71" s="1691" t="s">
        <v>309</v>
      </c>
      <c r="BD71" s="1691"/>
      <c r="BE71" s="1725"/>
      <c r="BF71" s="1726"/>
      <c r="BG71" s="325"/>
      <c r="BH71" s="326"/>
      <c r="BI71" s="326"/>
      <c r="BJ71" s="274" t="s">
        <v>841</v>
      </c>
      <c r="BK71" s="326"/>
      <c r="BL71" s="326"/>
      <c r="BM71" s="326"/>
      <c r="BN71" s="327"/>
      <c r="BO71" s="1737"/>
      <c r="BP71" s="1723"/>
      <c r="BQ71" s="1723"/>
      <c r="BR71" s="1723"/>
      <c r="BS71" s="1723"/>
      <c r="BT71" s="1723"/>
      <c r="BU71" s="1724"/>
      <c r="BV71" s="1723"/>
      <c r="BW71" s="1723"/>
      <c r="BX71" s="1723"/>
      <c r="BY71" s="1723"/>
      <c r="BZ71" s="1723"/>
      <c r="CA71" s="1724"/>
      <c r="CB71" s="1723"/>
      <c r="CC71" s="1723"/>
      <c r="CD71" s="1735"/>
      <c r="CE71" s="1736"/>
      <c r="CF71" s="1733"/>
      <c r="CG71" s="1733"/>
      <c r="CH71" s="1733"/>
      <c r="CI71" s="1733"/>
      <c r="CJ71" s="1733"/>
      <c r="CK71" s="1733"/>
      <c r="CL71" s="1733"/>
      <c r="CM71" s="1733"/>
      <c r="CN71" s="1733"/>
      <c r="CO71" s="1733"/>
      <c r="CP71" s="1733"/>
      <c r="CQ71" s="1733"/>
      <c r="CR71" s="1734"/>
      <c r="CX71" s="292"/>
      <c r="CY71" s="292"/>
      <c r="CZ71" s="292"/>
      <c r="DA71" s="292"/>
      <c r="DB71" s="292"/>
    </row>
    <row r="72" spans="2:141" ht="24" customHeight="1">
      <c r="B72" s="1743"/>
      <c r="C72" s="1746"/>
      <c r="D72" s="1747"/>
      <c r="E72" s="1749"/>
      <c r="F72" s="1751"/>
      <c r="G72" s="1747"/>
      <c r="H72" s="1751"/>
      <c r="I72" s="1747"/>
      <c r="J72" s="1749"/>
      <c r="K72" s="1754"/>
      <c r="L72" s="1755"/>
      <c r="M72" s="1758"/>
      <c r="N72" s="1759"/>
      <c r="O72" s="1758"/>
      <c r="P72" s="1759"/>
      <c r="Q72" s="1762"/>
      <c r="R72" s="1763"/>
      <c r="S72" s="1762"/>
      <c r="T72" s="1763"/>
      <c r="U72" s="1765"/>
      <c r="V72" s="1763"/>
      <c r="W72" s="1698"/>
      <c r="X72" s="1691"/>
      <c r="Y72" s="1691"/>
      <c r="Z72" s="1691"/>
      <c r="AA72" s="1691"/>
      <c r="AB72" s="1691"/>
      <c r="AC72" s="1691"/>
      <c r="AD72" s="1691"/>
      <c r="AE72" s="1691"/>
      <c r="AF72" s="1691"/>
      <c r="AG72" s="1691"/>
      <c r="AH72" s="1691"/>
      <c r="AI72" s="1691"/>
      <c r="AJ72" s="1691"/>
      <c r="AK72" s="1691"/>
      <c r="AL72" s="1691"/>
      <c r="AM72" s="1691"/>
      <c r="AN72" s="1691"/>
      <c r="AO72" s="1691"/>
      <c r="AP72" s="1691"/>
      <c r="AQ72" s="1691" t="s">
        <v>309</v>
      </c>
      <c r="AR72" s="1691"/>
      <c r="AS72" s="1691" t="s">
        <v>309</v>
      </c>
      <c r="AT72" s="1691"/>
      <c r="AU72" s="1691" t="s">
        <v>309</v>
      </c>
      <c r="AV72" s="1691"/>
      <c r="AW72" s="1691" t="s">
        <v>309</v>
      </c>
      <c r="AX72" s="1691"/>
      <c r="AY72" s="1691" t="s">
        <v>309</v>
      </c>
      <c r="AZ72" s="1691"/>
      <c r="BA72" s="1691" t="s">
        <v>309</v>
      </c>
      <c r="BB72" s="1691"/>
      <c r="BC72" s="1691" t="s">
        <v>309</v>
      </c>
      <c r="BD72" s="1691"/>
      <c r="BE72" s="1725"/>
      <c r="BF72" s="1726"/>
      <c r="BG72" s="1738"/>
      <c r="BH72" s="1739"/>
      <c r="BI72" s="1740"/>
      <c r="BJ72" s="1739"/>
      <c r="BK72" s="1741"/>
      <c r="BL72" s="1742"/>
      <c r="BM72" s="1723"/>
      <c r="BN72" s="1723"/>
      <c r="BO72" s="1723"/>
      <c r="BP72" s="1723"/>
      <c r="BQ72" s="1724"/>
      <c r="BR72" s="1724"/>
      <c r="BS72" s="1723"/>
      <c r="BT72" s="1723"/>
      <c r="BU72" s="1723"/>
      <c r="BV72" s="1723"/>
      <c r="BW72" s="1723"/>
      <c r="BX72" s="1723"/>
      <c r="BY72" s="1723"/>
      <c r="BZ72" s="1723"/>
      <c r="CA72" s="1723"/>
      <c r="CB72" s="1723"/>
      <c r="CC72" s="1723"/>
      <c r="CD72" s="1735"/>
      <c r="CE72" s="1736"/>
      <c r="CF72" s="1733"/>
      <c r="CG72" s="1733"/>
      <c r="CH72" s="1733"/>
      <c r="CI72" s="1733"/>
      <c r="CJ72" s="1733"/>
      <c r="CK72" s="1733"/>
      <c r="CL72" s="1733"/>
      <c r="CM72" s="1733"/>
      <c r="CN72" s="1733"/>
      <c r="CO72" s="1733"/>
      <c r="CP72" s="1733"/>
      <c r="CQ72" s="1733"/>
      <c r="CR72" s="1734"/>
    </row>
    <row r="73" spans="2:141" ht="18.75" customHeight="1"/>
    <row r="74" spans="2:141" ht="18.75" customHeight="1">
      <c r="C74" s="635"/>
      <c r="D74" s="635"/>
      <c r="E74" s="635"/>
      <c r="F74" s="635"/>
      <c r="G74" s="635"/>
      <c r="H74" s="635"/>
      <c r="I74" s="635"/>
      <c r="J74" s="635"/>
      <c r="K74" s="343"/>
      <c r="L74" s="643"/>
      <c r="M74" s="643"/>
      <c r="N74" s="643"/>
      <c r="O74" s="643"/>
      <c r="P74" s="643"/>
      <c r="Q74" s="643"/>
      <c r="R74" s="643"/>
      <c r="S74" s="643"/>
      <c r="T74" s="643"/>
      <c r="U74" s="643"/>
      <c r="V74" s="645"/>
      <c r="W74" s="645"/>
      <c r="X74" s="645"/>
      <c r="Y74" s="645"/>
      <c r="Z74" s="645"/>
      <c r="AA74" s="645"/>
      <c r="CP74" s="2"/>
      <c r="CQ74" s="2"/>
      <c r="CR74" s="2"/>
      <c r="DF74" s="2"/>
      <c r="DG74" s="2"/>
      <c r="DH74" s="2"/>
      <c r="DI74" s="2"/>
      <c r="DU74" s="2"/>
      <c r="DV74" s="2"/>
      <c r="DW74" s="2"/>
      <c r="EI74" s="2"/>
      <c r="EJ74" s="2"/>
      <c r="EK74" s="2"/>
    </row>
    <row r="75" spans="2:141" ht="18.75" customHeight="1">
      <c r="C75" s="635"/>
      <c r="D75" s="635"/>
      <c r="E75" s="635"/>
      <c r="F75" s="635"/>
      <c r="G75" s="635"/>
      <c r="H75" s="635"/>
      <c r="I75" s="635"/>
      <c r="J75" s="635"/>
      <c r="K75" s="343"/>
      <c r="L75" s="643"/>
      <c r="M75" s="643"/>
      <c r="N75" s="643"/>
      <c r="O75" s="643"/>
      <c r="P75" s="643"/>
      <c r="Q75" s="643"/>
      <c r="R75" s="643"/>
      <c r="S75" s="643"/>
      <c r="T75" s="643"/>
      <c r="U75" s="643"/>
      <c r="V75" s="645"/>
      <c r="W75" s="645"/>
      <c r="X75" s="645"/>
      <c r="Y75" s="645"/>
      <c r="Z75" s="645"/>
      <c r="AA75" s="645"/>
      <c r="AB75" s="98"/>
      <c r="AC75" s="98"/>
      <c r="AD75" s="98"/>
      <c r="AE75" s="98"/>
      <c r="AF75" s="98"/>
      <c r="AG75" s="98"/>
      <c r="AH75" s="98"/>
      <c r="AI75" s="98"/>
      <c r="CP75" s="2"/>
      <c r="CQ75" s="2"/>
      <c r="CR75" s="297"/>
      <c r="DF75" s="2"/>
      <c r="DG75" s="2"/>
      <c r="DH75" s="2"/>
      <c r="DI75" s="297"/>
      <c r="DU75" s="2"/>
      <c r="DV75" s="2"/>
      <c r="DW75" s="297"/>
      <c r="EI75" s="2"/>
      <c r="EJ75" s="2"/>
      <c r="EK75" s="297"/>
    </row>
    <row r="76" spans="2:141" ht="18.75" customHeight="1">
      <c r="C76" s="635"/>
      <c r="D76" s="635"/>
      <c r="E76" s="635"/>
      <c r="F76" s="635"/>
      <c r="G76" s="635"/>
      <c r="H76" s="635"/>
      <c r="I76" s="635"/>
      <c r="J76" s="635"/>
      <c r="K76" s="343"/>
      <c r="L76" s="643"/>
      <c r="M76" s="643"/>
      <c r="N76" s="643"/>
      <c r="O76" s="643"/>
      <c r="P76" s="643"/>
      <c r="Q76" s="643"/>
      <c r="R76" s="643"/>
      <c r="S76" s="643"/>
      <c r="T76" s="643"/>
      <c r="U76" s="643"/>
      <c r="V76" s="645"/>
      <c r="W76" s="645"/>
      <c r="X76" s="645"/>
      <c r="Y76" s="645"/>
      <c r="Z76" s="645"/>
      <c r="AA76" s="645"/>
      <c r="AZ76" s="1395" t="s">
        <v>744</v>
      </c>
      <c r="BA76" s="1396"/>
      <c r="BB76" s="1396"/>
      <c r="BC76" s="1397"/>
      <c r="BD76" s="1338" t="s">
        <v>298</v>
      </c>
      <c r="BE76" s="1339"/>
      <c r="BF76" s="1340"/>
      <c r="BG76" s="1732"/>
      <c r="BH76" s="1730"/>
      <c r="BI76" s="1730" t="s">
        <v>16</v>
      </c>
      <c r="BJ76" s="1731"/>
      <c r="BK76" s="1729"/>
      <c r="BL76" s="1730"/>
      <c r="BM76" s="1730" t="s">
        <v>17</v>
      </c>
      <c r="BN76" s="1731"/>
      <c r="BO76" s="1729"/>
      <c r="BP76" s="1730"/>
      <c r="BQ76" s="1730" t="s">
        <v>296</v>
      </c>
      <c r="BR76" s="1731"/>
      <c r="BS76" s="943" t="s">
        <v>299</v>
      </c>
      <c r="BT76" s="931"/>
      <c r="BU76" s="931"/>
      <c r="BV76" s="931"/>
      <c r="BW76" s="104"/>
      <c r="BX76" s="104"/>
      <c r="BY76" s="104"/>
      <c r="BZ76" s="104"/>
      <c r="CA76" s="104"/>
      <c r="CB76" s="104"/>
      <c r="CC76" s="104"/>
      <c r="CD76" s="104"/>
      <c r="CE76" s="104"/>
      <c r="CF76" s="104"/>
      <c r="CG76" s="104"/>
      <c r="CH76" s="104"/>
      <c r="CI76" s="104"/>
      <c r="CJ76" s="104"/>
      <c r="CK76" s="104"/>
      <c r="CL76" s="104"/>
      <c r="CM76" s="104"/>
      <c r="CN76" s="104"/>
      <c r="CO76" s="104"/>
      <c r="CP76" s="105"/>
      <c r="CQ76" s="105"/>
      <c r="CR76" s="106"/>
      <c r="DF76" s="297"/>
      <c r="DG76" s="297"/>
      <c r="DU76" s="297"/>
      <c r="EI76" s="297"/>
    </row>
    <row r="77" spans="2:141" ht="18.75" customHeight="1">
      <c r="C77" s="635"/>
      <c r="D77" s="635"/>
      <c r="E77" s="635"/>
      <c r="F77" s="635"/>
      <c r="G77" s="635"/>
      <c r="H77" s="635"/>
      <c r="I77" s="635"/>
      <c r="J77" s="635"/>
      <c r="K77" s="343"/>
      <c r="L77" s="643"/>
      <c r="M77" s="643"/>
      <c r="N77" s="644"/>
      <c r="O77" s="644"/>
      <c r="P77" s="643"/>
      <c r="Q77" s="643"/>
      <c r="R77" s="643"/>
      <c r="S77" s="643"/>
      <c r="T77" s="643"/>
      <c r="U77" s="643"/>
      <c r="V77" s="645"/>
      <c r="W77" s="645"/>
      <c r="X77" s="645"/>
      <c r="Y77" s="645"/>
      <c r="Z77" s="645"/>
      <c r="AA77" s="645"/>
      <c r="AZ77" s="1398"/>
      <c r="BA77" s="1399"/>
      <c r="BB77" s="1399"/>
      <c r="BC77" s="1400"/>
      <c r="BD77" s="1341" t="s">
        <v>300</v>
      </c>
      <c r="BE77" s="1342"/>
      <c r="BF77" s="1343"/>
      <c r="BG77" s="1534"/>
      <c r="BH77" s="1535"/>
      <c r="BI77" s="1535"/>
      <c r="BJ77" s="1535"/>
      <c r="BK77" s="1535"/>
      <c r="BL77" s="1535"/>
      <c r="BM77" s="1535"/>
      <c r="BN77" s="1535"/>
      <c r="BO77" s="1535"/>
      <c r="BP77" s="1535"/>
      <c r="BQ77" s="1535"/>
      <c r="BR77" s="1727"/>
      <c r="BS77" s="931" t="s">
        <v>301</v>
      </c>
      <c r="BT77" s="931"/>
      <c r="BU77" s="931"/>
      <c r="BV77" s="931"/>
      <c r="BW77" s="103"/>
      <c r="BX77" s="103"/>
      <c r="BY77" s="103"/>
      <c r="BZ77" s="103"/>
      <c r="CA77" s="103"/>
      <c r="CB77" s="103"/>
      <c r="CC77" s="103"/>
      <c r="CD77" s="103"/>
      <c r="CE77" s="103"/>
      <c r="CF77" s="103"/>
      <c r="CG77" s="103"/>
      <c r="CH77" s="103"/>
      <c r="CI77" s="103"/>
      <c r="CJ77" s="103"/>
      <c r="CK77" s="103"/>
      <c r="CL77" s="103"/>
      <c r="CM77" s="103"/>
      <c r="CN77" s="103"/>
      <c r="CO77" s="103"/>
      <c r="CP77" s="105"/>
      <c r="CQ77" s="104"/>
      <c r="CR77" s="107"/>
    </row>
    <row r="78" spans="2:141" ht="18.75" customHeight="1">
      <c r="C78" s="642"/>
      <c r="D78" s="642"/>
      <c r="E78" s="642"/>
      <c r="F78" s="642"/>
      <c r="G78" s="642"/>
      <c r="H78" s="642"/>
      <c r="I78" s="642"/>
      <c r="J78" s="642"/>
      <c r="K78" s="343"/>
      <c r="L78" s="643"/>
      <c r="M78" s="643"/>
      <c r="N78" s="643"/>
      <c r="O78" s="643"/>
      <c r="P78" s="643"/>
      <c r="Q78" s="643"/>
      <c r="R78" s="643"/>
      <c r="S78" s="643"/>
      <c r="T78" s="643"/>
      <c r="U78" s="643"/>
      <c r="V78" s="643"/>
      <c r="W78" s="643"/>
      <c r="X78" s="643"/>
      <c r="Y78" s="643"/>
      <c r="Z78" s="643"/>
      <c r="AA78" s="643"/>
    </row>
    <row r="79" spans="2:141" ht="3" customHeight="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2:141" ht="62.25" hidden="1" customHeight="1"/>
    <row r="81" spans="5:33" ht="62.25" hidden="1" customHeight="1"/>
    <row r="82" spans="5:33" ht="62.25" hidden="1" customHeight="1">
      <c r="E82" s="298" t="s">
        <v>105</v>
      </c>
      <c r="F82" s="294">
        <v>1</v>
      </c>
      <c r="G82" s="299"/>
      <c r="H82" s="300"/>
      <c r="I82" s="301"/>
      <c r="J82" s="302"/>
      <c r="K82" s="303"/>
      <c r="L82" s="295"/>
      <c r="M82" s="296"/>
      <c r="N82" s="296"/>
      <c r="O82" s="296"/>
      <c r="P82" s="296"/>
      <c r="Q82" s="304"/>
    </row>
    <row r="83" spans="5:33" ht="62.25" hidden="1" customHeight="1">
      <c r="E83" s="298" t="s">
        <v>106</v>
      </c>
      <c r="F83" s="55">
        <v>2</v>
      </c>
      <c r="G83" s="305"/>
      <c r="H83" s="306"/>
      <c r="I83" s="307"/>
      <c r="J83" s="308"/>
      <c r="K83" s="305"/>
      <c r="L83" s="31"/>
      <c r="M83" s="32"/>
      <c r="N83" s="32"/>
      <c r="O83" s="32"/>
      <c r="P83" s="32"/>
      <c r="Q83" s="33"/>
    </row>
    <row r="84" spans="5:33" ht="62.25" hidden="1" customHeight="1">
      <c r="E84" s="309" t="s">
        <v>109</v>
      </c>
      <c r="F84" s="294">
        <v>3</v>
      </c>
      <c r="G84" s="310"/>
      <c r="H84" s="311" t="s">
        <v>56</v>
      </c>
      <c r="I84" s="312"/>
      <c r="J84" s="313"/>
      <c r="K84" s="310"/>
      <c r="L84" s="295"/>
      <c r="M84" s="296"/>
      <c r="N84" s="296"/>
      <c r="O84" s="296"/>
      <c r="P84" s="296"/>
      <c r="Q84" s="304"/>
    </row>
    <row r="85" spans="5:33" ht="62.25" hidden="1" customHeight="1">
      <c r="E85" s="298" t="s">
        <v>125</v>
      </c>
      <c r="F85" s="55">
        <v>4</v>
      </c>
      <c r="G85" s="310"/>
      <c r="H85" s="306" t="s">
        <v>743</v>
      </c>
      <c r="I85" s="314"/>
      <c r="J85" s="257"/>
      <c r="K85" s="310"/>
      <c r="L85" s="31"/>
      <c r="M85" s="32"/>
      <c r="N85" s="32"/>
      <c r="O85" s="32"/>
      <c r="P85" s="32"/>
      <c r="Q85" s="33"/>
    </row>
    <row r="86" spans="5:33" ht="62.25" hidden="1" customHeight="1">
      <c r="E86" s="315" t="s">
        <v>127</v>
      </c>
      <c r="F86" s="58">
        <v>5</v>
      </c>
      <c r="G86" s="316"/>
      <c r="H86" s="306" t="s">
        <v>369</v>
      </c>
      <c r="I86" s="314"/>
      <c r="J86" s="257"/>
      <c r="K86" s="310"/>
      <c r="L86" s="59"/>
      <c r="M86" s="60"/>
      <c r="N86" s="60"/>
      <c r="O86" s="60"/>
      <c r="P86" s="60"/>
      <c r="Q86" s="61"/>
    </row>
    <row r="87" spans="5:33" ht="62.25" hidden="1" customHeight="1">
      <c r="E87" s="315" t="s">
        <v>129</v>
      </c>
      <c r="F87" s="55">
        <v>6</v>
      </c>
      <c r="G87" s="317"/>
      <c r="H87" s="303"/>
      <c r="I87" s="318"/>
      <c r="J87" s="319"/>
      <c r="K87" s="320"/>
      <c r="L87" s="31"/>
      <c r="M87" s="32"/>
      <c r="N87" s="32"/>
      <c r="O87" s="32"/>
      <c r="P87" s="32"/>
      <c r="Q87" s="33"/>
    </row>
    <row r="88" spans="5:33" ht="62.25" hidden="1" customHeight="1">
      <c r="E88" s="321" t="s">
        <v>746</v>
      </c>
      <c r="F88" s="55">
        <v>7</v>
      </c>
      <c r="G88" s="322"/>
      <c r="H88" s="323"/>
      <c r="I88" s="323"/>
      <c r="J88" s="323"/>
      <c r="K88" s="323"/>
      <c r="L88" s="323"/>
      <c r="M88" s="323"/>
      <c r="N88" s="323"/>
      <c r="O88" s="323"/>
      <c r="P88" s="323"/>
      <c r="Q88" s="324"/>
    </row>
    <row r="89" spans="5:33" ht="62.25" hidden="1" customHeight="1"/>
    <row r="90" spans="5:33" ht="62.25" hidden="1" customHeight="1"/>
    <row r="91" spans="5:33" ht="18.75" customHeight="1"/>
    <row r="92" spans="5:33" ht="18.75" customHeight="1"/>
    <row r="93" spans="5:33" ht="18.75" customHeight="1"/>
    <row r="94" spans="5:33" ht="18.75" customHeight="1"/>
    <row r="95" spans="5:33" ht="18.75" customHeight="1">
      <c r="AB95" s="1728"/>
      <c r="AC95" s="1728"/>
      <c r="AD95" s="1728"/>
      <c r="AE95" s="1728"/>
      <c r="AF95" s="1728"/>
      <c r="AG95" s="1728"/>
    </row>
    <row r="96" spans="5:33"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sheetData>
  <sheetProtection password="DD6F" sheet="1" objects="1" scenarios="1"/>
  <mergeCells count="1784">
    <mergeCell ref="C71:D72"/>
    <mergeCell ref="E71:E72"/>
    <mergeCell ref="F71:G72"/>
    <mergeCell ref="H71:I72"/>
    <mergeCell ref="J71:J72"/>
    <mergeCell ref="K71:L72"/>
    <mergeCell ref="M71:N72"/>
    <mergeCell ref="O71:P72"/>
    <mergeCell ref="Q71:R72"/>
    <mergeCell ref="S71:T72"/>
    <mergeCell ref="U71:V72"/>
    <mergeCell ref="C67:D68"/>
    <mergeCell ref="E67:E68"/>
    <mergeCell ref="F67:G68"/>
    <mergeCell ref="H67:I68"/>
    <mergeCell ref="J67:J68"/>
    <mergeCell ref="K67:L68"/>
    <mergeCell ref="M67:N68"/>
    <mergeCell ref="O67:P68"/>
    <mergeCell ref="Q67:R68"/>
    <mergeCell ref="S67:T68"/>
    <mergeCell ref="U67:V68"/>
    <mergeCell ref="C69:D70"/>
    <mergeCell ref="E69:E70"/>
    <mergeCell ref="F69:G70"/>
    <mergeCell ref="H69:I70"/>
    <mergeCell ref="J69:J70"/>
    <mergeCell ref="K69:L70"/>
    <mergeCell ref="M69:N70"/>
    <mergeCell ref="O69:P70"/>
    <mergeCell ref="Q69:R70"/>
    <mergeCell ref="S69:T70"/>
    <mergeCell ref="U69:V70"/>
    <mergeCell ref="C61:D62"/>
    <mergeCell ref="E61:E62"/>
    <mergeCell ref="F61:G62"/>
    <mergeCell ref="H61:I62"/>
    <mergeCell ref="J61:J62"/>
    <mergeCell ref="K61:L62"/>
    <mergeCell ref="M61:N62"/>
    <mergeCell ref="O61:P62"/>
    <mergeCell ref="Q61:R62"/>
    <mergeCell ref="S61:T62"/>
    <mergeCell ref="U61:V62"/>
    <mergeCell ref="C63:D64"/>
    <mergeCell ref="E63:E64"/>
    <mergeCell ref="F63:G64"/>
    <mergeCell ref="H63:I64"/>
    <mergeCell ref="J63:J64"/>
    <mergeCell ref="K63:L64"/>
    <mergeCell ref="M63:N64"/>
    <mergeCell ref="O63:P64"/>
    <mergeCell ref="Q63:R64"/>
    <mergeCell ref="S63:T64"/>
    <mergeCell ref="U63:V64"/>
    <mergeCell ref="C57:D58"/>
    <mergeCell ref="E57:E58"/>
    <mergeCell ref="F57:G58"/>
    <mergeCell ref="H57:I58"/>
    <mergeCell ref="J57:J58"/>
    <mergeCell ref="K57:L58"/>
    <mergeCell ref="M57:N58"/>
    <mergeCell ref="O57:P58"/>
    <mergeCell ref="Q57:R58"/>
    <mergeCell ref="S57:T58"/>
    <mergeCell ref="U57:V58"/>
    <mergeCell ref="C59:D60"/>
    <mergeCell ref="E59:E60"/>
    <mergeCell ref="F59:G60"/>
    <mergeCell ref="H59:I60"/>
    <mergeCell ref="J59:J60"/>
    <mergeCell ref="K59:L60"/>
    <mergeCell ref="M59:N60"/>
    <mergeCell ref="O59:P60"/>
    <mergeCell ref="Q59:R60"/>
    <mergeCell ref="S59:T60"/>
    <mergeCell ref="U59:V60"/>
    <mergeCell ref="C51:V52"/>
    <mergeCell ref="C53:D54"/>
    <mergeCell ref="E53:E54"/>
    <mergeCell ref="F53:G54"/>
    <mergeCell ref="H53:I54"/>
    <mergeCell ref="J53:J54"/>
    <mergeCell ref="K53:L54"/>
    <mergeCell ref="M53:N54"/>
    <mergeCell ref="O53:P54"/>
    <mergeCell ref="Q53:R54"/>
    <mergeCell ref="S53:T54"/>
    <mergeCell ref="U53:V54"/>
    <mergeCell ref="C55:D56"/>
    <mergeCell ref="E55:E56"/>
    <mergeCell ref="F55:G56"/>
    <mergeCell ref="H55:I56"/>
    <mergeCell ref="J55:J56"/>
    <mergeCell ref="K55:L56"/>
    <mergeCell ref="M55:N56"/>
    <mergeCell ref="O55:P56"/>
    <mergeCell ref="Q55:R56"/>
    <mergeCell ref="S55:T56"/>
    <mergeCell ref="U55:V56"/>
    <mergeCell ref="C45:D46"/>
    <mergeCell ref="E45:E46"/>
    <mergeCell ref="F45:G46"/>
    <mergeCell ref="H45:I46"/>
    <mergeCell ref="J45:J46"/>
    <mergeCell ref="K45:L46"/>
    <mergeCell ref="M45:N46"/>
    <mergeCell ref="O45:P46"/>
    <mergeCell ref="Q45:R46"/>
    <mergeCell ref="S45:T46"/>
    <mergeCell ref="U45:V46"/>
    <mergeCell ref="C47:D48"/>
    <mergeCell ref="E47:E48"/>
    <mergeCell ref="F47:G48"/>
    <mergeCell ref="H47:I48"/>
    <mergeCell ref="J47:J48"/>
    <mergeCell ref="K47:L48"/>
    <mergeCell ref="M47:N48"/>
    <mergeCell ref="O47:P48"/>
    <mergeCell ref="Q47:R48"/>
    <mergeCell ref="S47:T48"/>
    <mergeCell ref="U47:V48"/>
    <mergeCell ref="C41:D42"/>
    <mergeCell ref="E41:E42"/>
    <mergeCell ref="F41:G42"/>
    <mergeCell ref="H41:I42"/>
    <mergeCell ref="J41:J42"/>
    <mergeCell ref="K41:L42"/>
    <mergeCell ref="M41:N42"/>
    <mergeCell ref="O41:P42"/>
    <mergeCell ref="Q41:R42"/>
    <mergeCell ref="S41:T42"/>
    <mergeCell ref="U41:V42"/>
    <mergeCell ref="C43:D44"/>
    <mergeCell ref="E43:E44"/>
    <mergeCell ref="F43:G44"/>
    <mergeCell ref="H43:I44"/>
    <mergeCell ref="J43:J44"/>
    <mergeCell ref="K43:L44"/>
    <mergeCell ref="M43:N44"/>
    <mergeCell ref="O43:P44"/>
    <mergeCell ref="Q43:R44"/>
    <mergeCell ref="S43:T44"/>
    <mergeCell ref="U43:V44"/>
    <mergeCell ref="C33:D34"/>
    <mergeCell ref="E33:E34"/>
    <mergeCell ref="F33:G34"/>
    <mergeCell ref="H33:I34"/>
    <mergeCell ref="J33:J34"/>
    <mergeCell ref="K33:L34"/>
    <mergeCell ref="M33:N34"/>
    <mergeCell ref="O33:P34"/>
    <mergeCell ref="Q33:R34"/>
    <mergeCell ref="S33:T34"/>
    <mergeCell ref="U33:V34"/>
    <mergeCell ref="C37:V38"/>
    <mergeCell ref="C39:D40"/>
    <mergeCell ref="E39:E40"/>
    <mergeCell ref="F39:G40"/>
    <mergeCell ref="H39:I40"/>
    <mergeCell ref="J39:J40"/>
    <mergeCell ref="K39:L40"/>
    <mergeCell ref="M39:N40"/>
    <mergeCell ref="O39:P40"/>
    <mergeCell ref="Q39:R40"/>
    <mergeCell ref="S39:T40"/>
    <mergeCell ref="U39:V40"/>
    <mergeCell ref="C29:D30"/>
    <mergeCell ref="E29:E30"/>
    <mergeCell ref="F29:G30"/>
    <mergeCell ref="H29:I30"/>
    <mergeCell ref="J29:J30"/>
    <mergeCell ref="K29:L30"/>
    <mergeCell ref="M29:N30"/>
    <mergeCell ref="O29:P30"/>
    <mergeCell ref="Q29:R30"/>
    <mergeCell ref="S29:T30"/>
    <mergeCell ref="U29:V30"/>
    <mergeCell ref="C31:D32"/>
    <mergeCell ref="E31:E32"/>
    <mergeCell ref="F31:G32"/>
    <mergeCell ref="H31:I32"/>
    <mergeCell ref="J31:J32"/>
    <mergeCell ref="K31:L32"/>
    <mergeCell ref="M31:N32"/>
    <mergeCell ref="O31:P32"/>
    <mergeCell ref="Q31:R32"/>
    <mergeCell ref="S31:T32"/>
    <mergeCell ref="U31:V32"/>
    <mergeCell ref="C23:V24"/>
    <mergeCell ref="C25:D26"/>
    <mergeCell ref="E25:E26"/>
    <mergeCell ref="F25:G26"/>
    <mergeCell ref="H25:I26"/>
    <mergeCell ref="J25:J26"/>
    <mergeCell ref="K25:L26"/>
    <mergeCell ref="M25:N26"/>
    <mergeCell ref="O25:P26"/>
    <mergeCell ref="Q25:R26"/>
    <mergeCell ref="S25:T26"/>
    <mergeCell ref="U25:V26"/>
    <mergeCell ref="C27:D28"/>
    <mergeCell ref="E27:E28"/>
    <mergeCell ref="F27:G28"/>
    <mergeCell ref="H27:I28"/>
    <mergeCell ref="J27:J28"/>
    <mergeCell ref="K27:L28"/>
    <mergeCell ref="M27:N28"/>
    <mergeCell ref="O27:P28"/>
    <mergeCell ref="Q27:R28"/>
    <mergeCell ref="S27:T28"/>
    <mergeCell ref="U27:V28"/>
    <mergeCell ref="C17:D18"/>
    <mergeCell ref="E17:E18"/>
    <mergeCell ref="F17:G18"/>
    <mergeCell ref="H17:I18"/>
    <mergeCell ref="J17:J18"/>
    <mergeCell ref="K17:L18"/>
    <mergeCell ref="M17:N18"/>
    <mergeCell ref="O17:P18"/>
    <mergeCell ref="Q17:R18"/>
    <mergeCell ref="S17:T18"/>
    <mergeCell ref="U17:V18"/>
    <mergeCell ref="C19:D20"/>
    <mergeCell ref="E19:E20"/>
    <mergeCell ref="F19:G20"/>
    <mergeCell ref="H19:I20"/>
    <mergeCell ref="J19:J20"/>
    <mergeCell ref="K19:L20"/>
    <mergeCell ref="M19:N20"/>
    <mergeCell ref="O19:P20"/>
    <mergeCell ref="Q19:R20"/>
    <mergeCell ref="S19:T20"/>
    <mergeCell ref="U19:V20"/>
    <mergeCell ref="CQ4:CR4"/>
    <mergeCell ref="S5:T5"/>
    <mergeCell ref="AG5:AH5"/>
    <mergeCell ref="AJ5:AK5"/>
    <mergeCell ref="AM5:AN5"/>
    <mergeCell ref="CM3:CR3"/>
    <mergeCell ref="I4:R5"/>
    <mergeCell ref="BK4:BN4"/>
    <mergeCell ref="BP4:BS4"/>
    <mergeCell ref="BU4:BV4"/>
    <mergeCell ref="BW4:BX4"/>
    <mergeCell ref="BZ4:CA4"/>
    <mergeCell ref="CB4:CC4"/>
    <mergeCell ref="CD4:CE4"/>
    <mergeCell ref="CF4:CG4"/>
    <mergeCell ref="AE5:AF5"/>
    <mergeCell ref="C15:V16"/>
    <mergeCell ref="C7:D8"/>
    <mergeCell ref="E7:F8"/>
    <mergeCell ref="G7:H8"/>
    <mergeCell ref="I7:J8"/>
    <mergeCell ref="CO9:CP9"/>
    <mergeCell ref="CQ9:CR9"/>
    <mergeCell ref="BN1:CH1"/>
    <mergeCell ref="G2:J3"/>
    <mergeCell ref="K2:W3"/>
    <mergeCell ref="X2:AK2"/>
    <mergeCell ref="X3:AH3"/>
    <mergeCell ref="BK3:BN3"/>
    <mergeCell ref="BP3:BS3"/>
    <mergeCell ref="BU3:BX3"/>
    <mergeCell ref="BZ3:CK3"/>
    <mergeCell ref="CH4:CI4"/>
    <mergeCell ref="CJ4:CK4"/>
    <mergeCell ref="CM4:CN4"/>
    <mergeCell ref="CO4:CP4"/>
    <mergeCell ref="AK7:AL8"/>
    <mergeCell ref="AM7:AN8"/>
    <mergeCell ref="AO7:AP8"/>
    <mergeCell ref="AQ7:AR8"/>
    <mergeCell ref="AS7:AT8"/>
    <mergeCell ref="AU7:AV8"/>
    <mergeCell ref="Y7:Z8"/>
    <mergeCell ref="AA7:AB8"/>
    <mergeCell ref="AC7:AD8"/>
    <mergeCell ref="AE7:AF8"/>
    <mergeCell ref="AG7:AH8"/>
    <mergeCell ref="AI7:AJ8"/>
    <mergeCell ref="M7:N8"/>
    <mergeCell ref="O7:P8"/>
    <mergeCell ref="Q7:R8"/>
    <mergeCell ref="S7:T8"/>
    <mergeCell ref="U7:V8"/>
    <mergeCell ref="W7:X8"/>
    <mergeCell ref="B15:B16"/>
    <mergeCell ref="W15:BF16"/>
    <mergeCell ref="BG15:BN15"/>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BK9:BL9"/>
    <mergeCell ref="BM9:BN9"/>
    <mergeCell ref="AK9:AL9"/>
    <mergeCell ref="AM9:AN9"/>
    <mergeCell ref="AO9:AP9"/>
    <mergeCell ref="AQ9:AR9"/>
    <mergeCell ref="AS9:AT9"/>
    <mergeCell ref="BA7:BD9"/>
    <mergeCell ref="BE7:BV8"/>
    <mergeCell ref="BW7:CR7"/>
    <mergeCell ref="BW8:CR8"/>
    <mergeCell ref="BO15:CD15"/>
    <mergeCell ref="BG16:CD16"/>
    <mergeCell ref="W19:X19"/>
    <mergeCell ref="Y19:Z19"/>
    <mergeCell ref="B17:B18"/>
    <mergeCell ref="W17:X17"/>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G18:AH18"/>
    <mergeCell ref="AI18:AJ18"/>
    <mergeCell ref="AK18:AL18"/>
    <mergeCell ref="AM18:AN18"/>
    <mergeCell ref="CC17:CD17"/>
    <mergeCell ref="W18:X18"/>
    <mergeCell ref="AW7:AX8"/>
    <mergeCell ref="C9:D9"/>
    <mergeCell ref="E9:F9"/>
    <mergeCell ref="G9:H9"/>
    <mergeCell ref="I9:J9"/>
    <mergeCell ref="K9:L9"/>
    <mergeCell ref="Y18:Z18"/>
    <mergeCell ref="AA18:AB18"/>
    <mergeCell ref="BQ17:BR17"/>
    <mergeCell ref="BS17:BT17"/>
    <mergeCell ref="BU17:BV17"/>
    <mergeCell ref="BW17:BX17"/>
    <mergeCell ref="BY17:BZ17"/>
    <mergeCell ref="CA17:CB17"/>
    <mergeCell ref="AW17:AX17"/>
    <mergeCell ref="AY17:AZ17"/>
    <mergeCell ref="BA17:BB17"/>
    <mergeCell ref="BC17:BD17"/>
    <mergeCell ref="BE17:BF17"/>
    <mergeCell ref="BO17:BP17"/>
    <mergeCell ref="AK17:AL17"/>
    <mergeCell ref="AM17:AN17"/>
    <mergeCell ref="AO17:AP17"/>
    <mergeCell ref="AQ17:AR17"/>
    <mergeCell ref="AS17:AT17"/>
    <mergeCell ref="AU17:AV17"/>
    <mergeCell ref="Y17:Z17"/>
    <mergeCell ref="AA17:AB17"/>
    <mergeCell ref="AC17:AD17"/>
    <mergeCell ref="AE17:AF17"/>
    <mergeCell ref="AG17:AH17"/>
    <mergeCell ref="AI17:AJ17"/>
    <mergeCell ref="BY18:BZ18"/>
    <mergeCell ref="CA18:CB18"/>
    <mergeCell ref="CC18:CD18"/>
    <mergeCell ref="B19:B20"/>
    <mergeCell ref="BM18:BN18"/>
    <mergeCell ref="BO18:BP18"/>
    <mergeCell ref="BQ18:BR18"/>
    <mergeCell ref="BS18:BT18"/>
    <mergeCell ref="BU18:BV18"/>
    <mergeCell ref="BW18:BX18"/>
    <mergeCell ref="BA18:BB18"/>
    <mergeCell ref="BC18:BD18"/>
    <mergeCell ref="BE18:BF18"/>
    <mergeCell ref="BG18:BH18"/>
    <mergeCell ref="BI18:BJ18"/>
    <mergeCell ref="BK18:BL18"/>
    <mergeCell ref="AO18:AP18"/>
    <mergeCell ref="AQ18:AR18"/>
    <mergeCell ref="AS18:AT18"/>
    <mergeCell ref="AU18:AV18"/>
    <mergeCell ref="AW18:AX18"/>
    <mergeCell ref="AY18:AZ18"/>
    <mergeCell ref="AC18:AD18"/>
    <mergeCell ref="AE18:AF18"/>
    <mergeCell ref="CA19:CB19"/>
    <mergeCell ref="CC19:CD19"/>
    <mergeCell ref="AM20:AN20"/>
    <mergeCell ref="AO20:AP20"/>
    <mergeCell ref="W20:X20"/>
    <mergeCell ref="Y20:Z20"/>
    <mergeCell ref="BO19:BP19"/>
    <mergeCell ref="BQ19:BR19"/>
    <mergeCell ref="AQ20:AR20"/>
    <mergeCell ref="AS20:AT20"/>
    <mergeCell ref="AU20:AV20"/>
    <mergeCell ref="AW20:AX20"/>
    <mergeCell ref="AA20:AB20"/>
    <mergeCell ref="AC20:AD20"/>
    <mergeCell ref="AE20:AF20"/>
    <mergeCell ref="AG20:AH20"/>
    <mergeCell ref="AI20:AJ20"/>
    <mergeCell ref="AK20:AL20"/>
    <mergeCell ref="BS19:BT19"/>
    <mergeCell ref="BU19:BV19"/>
    <mergeCell ref="BW19:BX19"/>
    <mergeCell ref="BY19:BZ19"/>
    <mergeCell ref="AU19:AV19"/>
    <mergeCell ref="AW19:AX19"/>
    <mergeCell ref="AY19:AZ19"/>
    <mergeCell ref="BA19:BB19"/>
    <mergeCell ref="BC19:BD19"/>
    <mergeCell ref="BE19:BF19"/>
    <mergeCell ref="AI19:AJ19"/>
    <mergeCell ref="AK19:AL19"/>
    <mergeCell ref="AM19:AN19"/>
    <mergeCell ref="AO19:AP19"/>
    <mergeCell ref="AQ19:AR19"/>
    <mergeCell ref="AS19:AT19"/>
    <mergeCell ref="AA19:AB19"/>
    <mergeCell ref="AC19:AD19"/>
    <mergeCell ref="AE19:AF19"/>
    <mergeCell ref="AG19:AH19"/>
    <mergeCell ref="BG24:CD24"/>
    <mergeCell ref="B25:B26"/>
    <mergeCell ref="W25:X25"/>
    <mergeCell ref="Y25:Z25"/>
    <mergeCell ref="BW20:BX20"/>
    <mergeCell ref="BY20:BZ20"/>
    <mergeCell ref="CA20:CB20"/>
    <mergeCell ref="CC20:CD20"/>
    <mergeCell ref="B23:B24"/>
    <mergeCell ref="W23:BF24"/>
    <mergeCell ref="BG23:BN23"/>
    <mergeCell ref="BO23:CD23"/>
    <mergeCell ref="BK20:BL20"/>
    <mergeCell ref="BM20:BN20"/>
    <mergeCell ref="BO20:BP20"/>
    <mergeCell ref="BQ20:BR20"/>
    <mergeCell ref="BS20:BT20"/>
    <mergeCell ref="BU20:BV20"/>
    <mergeCell ref="BS25:BT25"/>
    <mergeCell ref="BU25:BV25"/>
    <mergeCell ref="BW25:BX25"/>
    <mergeCell ref="BY25:BZ25"/>
    <mergeCell ref="CA25:CB25"/>
    <mergeCell ref="CC25:CD25"/>
    <mergeCell ref="AY25:AZ25"/>
    <mergeCell ref="BA25:BB25"/>
    <mergeCell ref="AY20:AZ20"/>
    <mergeCell ref="BA20:BB20"/>
    <mergeCell ref="BC20:BD20"/>
    <mergeCell ref="BE20:BF20"/>
    <mergeCell ref="BG20:BH20"/>
    <mergeCell ref="BI20:BJ20"/>
    <mergeCell ref="BC25:BD25"/>
    <mergeCell ref="BE25:BF25"/>
    <mergeCell ref="BO25:BP25"/>
    <mergeCell ref="BQ25:BR25"/>
    <mergeCell ref="AM25:AN25"/>
    <mergeCell ref="AO25:AP25"/>
    <mergeCell ref="AQ25:AR25"/>
    <mergeCell ref="AS25:AT25"/>
    <mergeCell ref="AU25:AV25"/>
    <mergeCell ref="AW25:AX25"/>
    <mergeCell ref="AI26:AJ26"/>
    <mergeCell ref="AK26:AL26"/>
    <mergeCell ref="AM26:AN26"/>
    <mergeCell ref="AO26:AP26"/>
    <mergeCell ref="AQ26:AR26"/>
    <mergeCell ref="AS26:AT26"/>
    <mergeCell ref="W26:X26"/>
    <mergeCell ref="Y26:Z26"/>
    <mergeCell ref="AA26:AB26"/>
    <mergeCell ref="AC26:AD26"/>
    <mergeCell ref="AE26:AF26"/>
    <mergeCell ref="AG26:AH26"/>
    <mergeCell ref="AA25:AB25"/>
    <mergeCell ref="AC25:AD25"/>
    <mergeCell ref="AE25:AF25"/>
    <mergeCell ref="AG25:AH25"/>
    <mergeCell ref="AI25:AJ25"/>
    <mergeCell ref="AK25:AL25"/>
    <mergeCell ref="AI28:AJ28"/>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BY27:BZ27"/>
    <mergeCell ref="CA27:CB27"/>
    <mergeCell ref="CC27:CD27"/>
    <mergeCell ref="W28:X28"/>
    <mergeCell ref="BE27:BF27"/>
    <mergeCell ref="BO27:BP27"/>
    <mergeCell ref="BQ27:BR27"/>
    <mergeCell ref="BS27:BT27"/>
    <mergeCell ref="BU27:BV27"/>
    <mergeCell ref="BW27:BX27"/>
    <mergeCell ref="AS27:AT27"/>
    <mergeCell ref="AU27:AV27"/>
    <mergeCell ref="AW27:AX27"/>
    <mergeCell ref="AY27:AZ27"/>
    <mergeCell ref="BA27:BB27"/>
    <mergeCell ref="BC27:BD27"/>
    <mergeCell ref="AG27:AH27"/>
    <mergeCell ref="AI27:AJ27"/>
    <mergeCell ref="AK27:AL27"/>
    <mergeCell ref="AM27:AN27"/>
    <mergeCell ref="AO27:AP27"/>
    <mergeCell ref="AQ27:AR27"/>
    <mergeCell ref="W27:X27"/>
    <mergeCell ref="Y27:Z27"/>
    <mergeCell ref="AA27:AB27"/>
    <mergeCell ref="AC27:AD27"/>
    <mergeCell ref="AE27:AF27"/>
    <mergeCell ref="AO28:AP28"/>
    <mergeCell ref="AQ28:AR28"/>
    <mergeCell ref="AS28:AT28"/>
    <mergeCell ref="AU28:AV28"/>
    <mergeCell ref="Y28:Z28"/>
    <mergeCell ref="AC28:AD28"/>
    <mergeCell ref="AE28:AF28"/>
    <mergeCell ref="AG28:AH28"/>
    <mergeCell ref="W29:X29"/>
    <mergeCell ref="Y29:Z29"/>
    <mergeCell ref="AA29:AB29"/>
    <mergeCell ref="AC29:AD29"/>
    <mergeCell ref="BU28:BV28"/>
    <mergeCell ref="BW28:BX28"/>
    <mergeCell ref="BY28:BZ28"/>
    <mergeCell ref="CA28:CB28"/>
    <mergeCell ref="CC28:CD28"/>
    <mergeCell ref="B29:B30"/>
    <mergeCell ref="BI28:BJ28"/>
    <mergeCell ref="BK28:BL28"/>
    <mergeCell ref="BM28:BN28"/>
    <mergeCell ref="BO28:BP28"/>
    <mergeCell ref="BQ28:BR28"/>
    <mergeCell ref="BS28:BT28"/>
    <mergeCell ref="AW28:AX28"/>
    <mergeCell ref="AY28:AZ28"/>
    <mergeCell ref="BA28:BB28"/>
    <mergeCell ref="BC28:BD28"/>
    <mergeCell ref="BE28:BF28"/>
    <mergeCell ref="BG28:BH28"/>
    <mergeCell ref="AK28:AL28"/>
    <mergeCell ref="AM28:AN28"/>
    <mergeCell ref="W30:X30"/>
    <mergeCell ref="Y30:Z30"/>
    <mergeCell ref="AA30:AB30"/>
    <mergeCell ref="AC30:AD30"/>
    <mergeCell ref="AE30:AF30"/>
    <mergeCell ref="AG30:AH30"/>
    <mergeCell ref="B27:B28"/>
    <mergeCell ref="AA28:AB28"/>
    <mergeCell ref="BW29:BX29"/>
    <mergeCell ref="BY29:BZ29"/>
    <mergeCell ref="CA29:CB29"/>
    <mergeCell ref="CC29:CD29"/>
    <mergeCell ref="BC29:BD29"/>
    <mergeCell ref="BE29:BF29"/>
    <mergeCell ref="BO29:BP29"/>
    <mergeCell ref="BQ29:BR29"/>
    <mergeCell ref="BS29:BT29"/>
    <mergeCell ref="BU29:BV29"/>
    <mergeCell ref="AQ29:AR29"/>
    <mergeCell ref="AS29:AT29"/>
    <mergeCell ref="AU29:AV29"/>
    <mergeCell ref="AW29:AX29"/>
    <mergeCell ref="AY29:AZ29"/>
    <mergeCell ref="BA29:BB29"/>
    <mergeCell ref="AE29:AF29"/>
    <mergeCell ref="AG29:AH29"/>
    <mergeCell ref="AI29:AJ29"/>
    <mergeCell ref="AK29:AL29"/>
    <mergeCell ref="AM29:AN29"/>
    <mergeCell ref="AO29:AP29"/>
    <mergeCell ref="AC31:AD31"/>
    <mergeCell ref="AE31:AF31"/>
    <mergeCell ref="B31:B32"/>
    <mergeCell ref="BS30:BT30"/>
    <mergeCell ref="BU30:BV30"/>
    <mergeCell ref="BW30:BX30"/>
    <mergeCell ref="BY30:BZ30"/>
    <mergeCell ref="CA30:CB30"/>
    <mergeCell ref="CC30:CD30"/>
    <mergeCell ref="BG30:BH30"/>
    <mergeCell ref="BI30:BJ30"/>
    <mergeCell ref="BK30:BL30"/>
    <mergeCell ref="BM30:BN30"/>
    <mergeCell ref="BO30:BP30"/>
    <mergeCell ref="BQ30:BR30"/>
    <mergeCell ref="AU30:AV30"/>
    <mergeCell ref="AW30:AX30"/>
    <mergeCell ref="AY30:AZ30"/>
    <mergeCell ref="BA30:BB30"/>
    <mergeCell ref="BC30:BD30"/>
    <mergeCell ref="BE30:BF30"/>
    <mergeCell ref="AI30:AJ30"/>
    <mergeCell ref="AK30:AL30"/>
    <mergeCell ref="AM30:AN30"/>
    <mergeCell ref="AO30:AP30"/>
    <mergeCell ref="AQ30:AR30"/>
    <mergeCell ref="AS30:AT30"/>
    <mergeCell ref="BY31:BZ31"/>
    <mergeCell ref="CA31:CB31"/>
    <mergeCell ref="CC31:CD31"/>
    <mergeCell ref="W32:X32"/>
    <mergeCell ref="BE31:BF31"/>
    <mergeCell ref="BO31:BP31"/>
    <mergeCell ref="BQ31:BR31"/>
    <mergeCell ref="BS31:BT31"/>
    <mergeCell ref="BU31:BV31"/>
    <mergeCell ref="BW31:BX31"/>
    <mergeCell ref="AS31:AT31"/>
    <mergeCell ref="AU31:AV31"/>
    <mergeCell ref="AW31:AX31"/>
    <mergeCell ref="AY31:AZ31"/>
    <mergeCell ref="BA31:BB31"/>
    <mergeCell ref="BC31:BD31"/>
    <mergeCell ref="AG31:AH31"/>
    <mergeCell ref="AI31:AJ31"/>
    <mergeCell ref="AK31:AL31"/>
    <mergeCell ref="AM31:AN31"/>
    <mergeCell ref="AO31:AP31"/>
    <mergeCell ref="AQ31:AR31"/>
    <mergeCell ref="W31:X31"/>
    <mergeCell ref="Y31:Z31"/>
    <mergeCell ref="AA31:AB31"/>
    <mergeCell ref="CA32:CB32"/>
    <mergeCell ref="CC32:CD32"/>
    <mergeCell ref="B33:B34"/>
    <mergeCell ref="BI32:BJ32"/>
    <mergeCell ref="BK32:BL32"/>
    <mergeCell ref="BM32:BN32"/>
    <mergeCell ref="BO32:BP32"/>
    <mergeCell ref="BQ32:BR32"/>
    <mergeCell ref="BS32:BT32"/>
    <mergeCell ref="AW32:AX32"/>
    <mergeCell ref="AY32:AZ32"/>
    <mergeCell ref="BA32:BB32"/>
    <mergeCell ref="BC32:BD32"/>
    <mergeCell ref="BE32:BF32"/>
    <mergeCell ref="BG32:BH32"/>
    <mergeCell ref="AK32:AL32"/>
    <mergeCell ref="AM32:AN32"/>
    <mergeCell ref="AO32:AP32"/>
    <mergeCell ref="AQ32:AR32"/>
    <mergeCell ref="AS32:AT32"/>
    <mergeCell ref="AU32:AV32"/>
    <mergeCell ref="Y32:Z32"/>
    <mergeCell ref="AA32:AB32"/>
    <mergeCell ref="AC32:AD32"/>
    <mergeCell ref="AE32:AF32"/>
    <mergeCell ref="AG32:AH32"/>
    <mergeCell ref="AI32:AJ32"/>
    <mergeCell ref="AY33:AZ33"/>
    <mergeCell ref="BU32:BV32"/>
    <mergeCell ref="BW32:BX32"/>
    <mergeCell ref="BY32:BZ32"/>
    <mergeCell ref="AI34:AJ34"/>
    <mergeCell ref="AK34:AL34"/>
    <mergeCell ref="AM34:AN34"/>
    <mergeCell ref="AO34:AP34"/>
    <mergeCell ref="AQ34:AR34"/>
    <mergeCell ref="AS34:AT34"/>
    <mergeCell ref="W34:X34"/>
    <mergeCell ref="Y34:Z34"/>
    <mergeCell ref="AA34:AB34"/>
    <mergeCell ref="AC34:AD34"/>
    <mergeCell ref="AE34:AF34"/>
    <mergeCell ref="AG34:AH34"/>
    <mergeCell ref="BW33:BX33"/>
    <mergeCell ref="BY33:BZ33"/>
    <mergeCell ref="AY34:AZ34"/>
    <mergeCell ref="BA34:BB34"/>
    <mergeCell ref="BO34:BP34"/>
    <mergeCell ref="BQ34:BR34"/>
    <mergeCell ref="AU34:AV34"/>
    <mergeCell ref="AW34:AX34"/>
    <mergeCell ref="BA33:BB33"/>
    <mergeCell ref="AE33:AF33"/>
    <mergeCell ref="AG33:AH33"/>
    <mergeCell ref="AI33:AJ33"/>
    <mergeCell ref="AK33:AL33"/>
    <mergeCell ref="AM33:AN33"/>
    <mergeCell ref="AO33:AP33"/>
    <mergeCell ref="W33:X33"/>
    <mergeCell ref="Y33:Z33"/>
    <mergeCell ref="AA33:AB33"/>
    <mergeCell ref="AC33:AD33"/>
    <mergeCell ref="Y40:Z40"/>
    <mergeCell ref="AA40:AB40"/>
    <mergeCell ref="BQ39:BR39"/>
    <mergeCell ref="BS39:BT39"/>
    <mergeCell ref="CA33:CB33"/>
    <mergeCell ref="CC33:CD33"/>
    <mergeCell ref="BC33:BD33"/>
    <mergeCell ref="BE33:BF33"/>
    <mergeCell ref="BO33:BP33"/>
    <mergeCell ref="BQ33:BR33"/>
    <mergeCell ref="BS33:BT33"/>
    <mergeCell ref="BU33:BV33"/>
    <mergeCell ref="AQ33:AR33"/>
    <mergeCell ref="AS33:AT33"/>
    <mergeCell ref="AU33:AV33"/>
    <mergeCell ref="AW33:AX33"/>
    <mergeCell ref="BS34:BT34"/>
    <mergeCell ref="BU34:BV34"/>
    <mergeCell ref="BW34:BX34"/>
    <mergeCell ref="BY34:BZ34"/>
    <mergeCell ref="CA34:CB34"/>
    <mergeCell ref="CC34:CD34"/>
    <mergeCell ref="BG34:BH34"/>
    <mergeCell ref="BI34:BJ34"/>
    <mergeCell ref="BK34:BL34"/>
    <mergeCell ref="BM34:BN34"/>
    <mergeCell ref="Y39:Z39"/>
    <mergeCell ref="AA39:AB39"/>
    <mergeCell ref="AC39:AD39"/>
    <mergeCell ref="AE39:AF39"/>
    <mergeCell ref="BC34:BD34"/>
    <mergeCell ref="BE34:BF34"/>
    <mergeCell ref="AG39:AH39"/>
    <mergeCell ref="AI39:AJ39"/>
    <mergeCell ref="BO37:CD37"/>
    <mergeCell ref="BG38:CD38"/>
    <mergeCell ref="B39:B40"/>
    <mergeCell ref="W39:X39"/>
    <mergeCell ref="A36:BK36"/>
    <mergeCell ref="B37:B38"/>
    <mergeCell ref="W37:BF38"/>
    <mergeCell ref="BG37:BN37"/>
    <mergeCell ref="CC39:CD39"/>
    <mergeCell ref="W40:X40"/>
    <mergeCell ref="AU40:AV40"/>
    <mergeCell ref="AW40:AX40"/>
    <mergeCell ref="AY40:AZ40"/>
    <mergeCell ref="AC40:AD40"/>
    <mergeCell ref="AE40:AF40"/>
    <mergeCell ref="AG40:AH40"/>
    <mergeCell ref="AI40:AJ40"/>
    <mergeCell ref="AK40:AL40"/>
    <mergeCell ref="BU39:BV39"/>
    <mergeCell ref="BW39:BX39"/>
    <mergeCell ref="BY39:BZ39"/>
    <mergeCell ref="CA39:CB39"/>
    <mergeCell ref="AW39:AX39"/>
    <mergeCell ref="AY39:AZ39"/>
    <mergeCell ref="BA39:BB39"/>
    <mergeCell ref="BC39:BD39"/>
    <mergeCell ref="BE39:BF39"/>
    <mergeCell ref="BO39:BP39"/>
    <mergeCell ref="AK39:AL39"/>
    <mergeCell ref="AM39:AN39"/>
    <mergeCell ref="AO39:AP39"/>
    <mergeCell ref="AQ39:AR39"/>
    <mergeCell ref="AS39:AT39"/>
    <mergeCell ref="AU39:AV39"/>
    <mergeCell ref="W41:X41"/>
    <mergeCell ref="Y41:Z41"/>
    <mergeCell ref="AA41:AB41"/>
    <mergeCell ref="AC41:AD41"/>
    <mergeCell ref="AE41:AF41"/>
    <mergeCell ref="AG41:AH41"/>
    <mergeCell ref="BY40:BZ40"/>
    <mergeCell ref="AM40:AN40"/>
    <mergeCell ref="CA40:CB40"/>
    <mergeCell ref="CC40:CD40"/>
    <mergeCell ref="B41:B42"/>
    <mergeCell ref="BM40:BN40"/>
    <mergeCell ref="BO40:BP40"/>
    <mergeCell ref="BQ40:BR40"/>
    <mergeCell ref="BS40:BT40"/>
    <mergeCell ref="BU40:BV40"/>
    <mergeCell ref="BW40:BX40"/>
    <mergeCell ref="BA40:BB40"/>
    <mergeCell ref="BC40:BD40"/>
    <mergeCell ref="BE40:BF40"/>
    <mergeCell ref="BG40:BH40"/>
    <mergeCell ref="BI40:BJ40"/>
    <mergeCell ref="BK40:BL40"/>
    <mergeCell ref="AO40:AP40"/>
    <mergeCell ref="AQ40:AR40"/>
    <mergeCell ref="AS40:AT40"/>
    <mergeCell ref="AE42:AF42"/>
    <mergeCell ref="AG42:AH42"/>
    <mergeCell ref="AI42:AJ42"/>
    <mergeCell ref="AK42:AL42"/>
    <mergeCell ref="CA41:CB41"/>
    <mergeCell ref="CC41:CD41"/>
    <mergeCell ref="W42:X42"/>
    <mergeCell ref="Y42:Z42"/>
    <mergeCell ref="BO41:BP41"/>
    <mergeCell ref="BQ41:BR41"/>
    <mergeCell ref="BS41:BT41"/>
    <mergeCell ref="BU41:BV41"/>
    <mergeCell ref="BW41:BX41"/>
    <mergeCell ref="BY41:BZ41"/>
    <mergeCell ref="AU41:AV41"/>
    <mergeCell ref="AW41:AX41"/>
    <mergeCell ref="AY41:AZ41"/>
    <mergeCell ref="BA41:BB41"/>
    <mergeCell ref="BC41:BD41"/>
    <mergeCell ref="BE41:BF41"/>
    <mergeCell ref="AI41:AJ41"/>
    <mergeCell ref="AK41:AL41"/>
    <mergeCell ref="AM41:AN41"/>
    <mergeCell ref="AO41:AP41"/>
    <mergeCell ref="AQ41:AR41"/>
    <mergeCell ref="AS41:AT41"/>
    <mergeCell ref="AC43:AD43"/>
    <mergeCell ref="AE43:AF43"/>
    <mergeCell ref="BW42:BX42"/>
    <mergeCell ref="BY42:BZ42"/>
    <mergeCell ref="CA42:CB42"/>
    <mergeCell ref="CC42:CD42"/>
    <mergeCell ref="B43:B44"/>
    <mergeCell ref="BK42:BL42"/>
    <mergeCell ref="BM42:BN42"/>
    <mergeCell ref="BO42:BP42"/>
    <mergeCell ref="BQ42:BR42"/>
    <mergeCell ref="BS42:BT42"/>
    <mergeCell ref="BU42:BV42"/>
    <mergeCell ref="AY42:AZ42"/>
    <mergeCell ref="BA42:BB42"/>
    <mergeCell ref="BC42:BD42"/>
    <mergeCell ref="BE42:BF42"/>
    <mergeCell ref="BG42:BH42"/>
    <mergeCell ref="BI42:BJ42"/>
    <mergeCell ref="AM42:AN42"/>
    <mergeCell ref="AO42:AP42"/>
    <mergeCell ref="AQ42:AR42"/>
    <mergeCell ref="AS42:AT42"/>
    <mergeCell ref="AU42:AV42"/>
    <mergeCell ref="AW42:AX42"/>
    <mergeCell ref="AA42:AB42"/>
    <mergeCell ref="AC42:AD42"/>
    <mergeCell ref="BY43:BZ43"/>
    <mergeCell ref="CA43:CB43"/>
    <mergeCell ref="CC43:CD43"/>
    <mergeCell ref="W44:X44"/>
    <mergeCell ref="BE43:BF43"/>
    <mergeCell ref="BO43:BP43"/>
    <mergeCell ref="BQ43:BR43"/>
    <mergeCell ref="BS43:BT43"/>
    <mergeCell ref="BU43:BV43"/>
    <mergeCell ref="BW43:BX43"/>
    <mergeCell ref="AS43:AT43"/>
    <mergeCell ref="AU43:AV43"/>
    <mergeCell ref="AW43:AX43"/>
    <mergeCell ref="AY43:AZ43"/>
    <mergeCell ref="BA43:BB43"/>
    <mergeCell ref="BC43:BD43"/>
    <mergeCell ref="AG43:AH43"/>
    <mergeCell ref="AI43:AJ43"/>
    <mergeCell ref="AK43:AL43"/>
    <mergeCell ref="AM43:AN43"/>
    <mergeCell ref="AO43:AP43"/>
    <mergeCell ref="AQ43:AR43"/>
    <mergeCell ref="W43:X43"/>
    <mergeCell ref="Y43:Z43"/>
    <mergeCell ref="AA43:AB43"/>
    <mergeCell ref="CA44:CB44"/>
    <mergeCell ref="CC44:CD44"/>
    <mergeCell ref="B45:B46"/>
    <mergeCell ref="BI44:BJ44"/>
    <mergeCell ref="BK44:BL44"/>
    <mergeCell ref="BM44:BN44"/>
    <mergeCell ref="BO44:BP44"/>
    <mergeCell ref="BQ44:BR44"/>
    <mergeCell ref="BS44:BT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AY45:AZ45"/>
    <mergeCell ref="BA45:BB45"/>
    <mergeCell ref="AE45:AF45"/>
    <mergeCell ref="AG45:AH45"/>
    <mergeCell ref="AI45:AJ45"/>
    <mergeCell ref="AK45:AL45"/>
    <mergeCell ref="AM45:AN45"/>
    <mergeCell ref="AO45:AP45"/>
    <mergeCell ref="W45:X45"/>
    <mergeCell ref="Y45:Z45"/>
    <mergeCell ref="AA45:AB45"/>
    <mergeCell ref="AC45:AD45"/>
    <mergeCell ref="BU44:BV44"/>
    <mergeCell ref="BW44:BX44"/>
    <mergeCell ref="BY44:BZ44"/>
    <mergeCell ref="AI46:AJ46"/>
    <mergeCell ref="AK46:AL46"/>
    <mergeCell ref="AM46:AN46"/>
    <mergeCell ref="AO46:AP46"/>
    <mergeCell ref="AQ46:AR46"/>
    <mergeCell ref="AS46:AT46"/>
    <mergeCell ref="W46:X46"/>
    <mergeCell ref="Y46:Z46"/>
    <mergeCell ref="AA46:AB46"/>
    <mergeCell ref="AC46:AD46"/>
    <mergeCell ref="AE46:AF46"/>
    <mergeCell ref="AG46:AH46"/>
    <mergeCell ref="BW45:BX45"/>
    <mergeCell ref="BY45:BZ45"/>
    <mergeCell ref="AY46:AZ46"/>
    <mergeCell ref="BA46:BB46"/>
    <mergeCell ref="CA45:CB45"/>
    <mergeCell ref="CC45:CD45"/>
    <mergeCell ref="BC45:BD45"/>
    <mergeCell ref="BE45:BF45"/>
    <mergeCell ref="BO45:BP45"/>
    <mergeCell ref="BQ45:BR45"/>
    <mergeCell ref="BS45:BT45"/>
    <mergeCell ref="BU45:BV45"/>
    <mergeCell ref="AQ45:AR45"/>
    <mergeCell ref="AS45:AT45"/>
    <mergeCell ref="AU45:AV45"/>
    <mergeCell ref="AW45:AX45"/>
    <mergeCell ref="BS46:BT46"/>
    <mergeCell ref="BU46:BV46"/>
    <mergeCell ref="BW46:BX46"/>
    <mergeCell ref="BY46:BZ46"/>
    <mergeCell ref="CA46:CB46"/>
    <mergeCell ref="CC46:CD46"/>
    <mergeCell ref="BG46:BH46"/>
    <mergeCell ref="BI46:BJ46"/>
    <mergeCell ref="BK46:BL46"/>
    <mergeCell ref="BM46:BN46"/>
    <mergeCell ref="BO46:BP46"/>
    <mergeCell ref="BQ46:BR46"/>
    <mergeCell ref="AU46:AV46"/>
    <mergeCell ref="AW46:AX46"/>
    <mergeCell ref="BC46:BD46"/>
    <mergeCell ref="BE46:BF46"/>
    <mergeCell ref="BC47:BD47"/>
    <mergeCell ref="AG47:AH47"/>
    <mergeCell ref="AI47:AJ47"/>
    <mergeCell ref="AK47:AL47"/>
    <mergeCell ref="AM47:AN47"/>
    <mergeCell ref="AO47:AP47"/>
    <mergeCell ref="AQ47:AR47"/>
    <mergeCell ref="W47:X47"/>
    <mergeCell ref="Y47:Z47"/>
    <mergeCell ref="AA47:AB47"/>
    <mergeCell ref="AC47:AD47"/>
    <mergeCell ref="AE47:AF47"/>
    <mergeCell ref="B47:B48"/>
    <mergeCell ref="AM48:AN48"/>
    <mergeCell ref="AO48:AP48"/>
    <mergeCell ref="AQ48:AR48"/>
    <mergeCell ref="AS48:AT48"/>
    <mergeCell ref="AU48:AV48"/>
    <mergeCell ref="Y48:Z48"/>
    <mergeCell ref="AA48:AB48"/>
    <mergeCell ref="AC48:AD48"/>
    <mergeCell ref="AE48:AF48"/>
    <mergeCell ref="AG48:AH48"/>
    <mergeCell ref="AI48:AJ48"/>
    <mergeCell ref="BY47:BZ47"/>
    <mergeCell ref="CA47:CB47"/>
    <mergeCell ref="CC47:CD47"/>
    <mergeCell ref="W48:X48"/>
    <mergeCell ref="BE47:BF47"/>
    <mergeCell ref="BO47:BP47"/>
    <mergeCell ref="BQ47:BR47"/>
    <mergeCell ref="BS47:BT47"/>
    <mergeCell ref="BU47:BV47"/>
    <mergeCell ref="BW47:BX47"/>
    <mergeCell ref="AS47:AT47"/>
    <mergeCell ref="AU47:AV47"/>
    <mergeCell ref="AW47:AX47"/>
    <mergeCell ref="AY47:AZ47"/>
    <mergeCell ref="BA47:BB47"/>
    <mergeCell ref="W54:X54"/>
    <mergeCell ref="CA53:CB53"/>
    <mergeCell ref="CC53:CD53"/>
    <mergeCell ref="AM53:AN53"/>
    <mergeCell ref="AO53:AP53"/>
    <mergeCell ref="AQ53:AR53"/>
    <mergeCell ref="AS53:AT53"/>
    <mergeCell ref="AW54:AX54"/>
    <mergeCell ref="AY54:AZ54"/>
    <mergeCell ref="BA54:BB54"/>
    <mergeCell ref="BC54:BD54"/>
    <mergeCell ref="BE54:BF54"/>
    <mergeCell ref="BG54:BH54"/>
    <mergeCell ref="BO53:BP53"/>
    <mergeCell ref="BQ53:BR53"/>
    <mergeCell ref="BS53:BT53"/>
    <mergeCell ref="BU53:BV53"/>
    <mergeCell ref="CE53:CF53"/>
    <mergeCell ref="CG53:CH53"/>
    <mergeCell ref="CI53:CJ53"/>
    <mergeCell ref="CK53:CL53"/>
    <mergeCell ref="BU48:BV48"/>
    <mergeCell ref="BW48:BX48"/>
    <mergeCell ref="BY48:BZ48"/>
    <mergeCell ref="CA48:CB48"/>
    <mergeCell ref="CC48:CD48"/>
    <mergeCell ref="A50:AR50"/>
    <mergeCell ref="BI48:BJ48"/>
    <mergeCell ref="BK48:BL48"/>
    <mergeCell ref="BM48:BN48"/>
    <mergeCell ref="BO48:BP48"/>
    <mergeCell ref="BQ48:BR48"/>
    <mergeCell ref="BS48:BT48"/>
    <mergeCell ref="AW48:AX48"/>
    <mergeCell ref="AY48:AZ48"/>
    <mergeCell ref="BA48:BB48"/>
    <mergeCell ref="BC48:BD48"/>
    <mergeCell ref="BE48:BF48"/>
    <mergeCell ref="BG48:BH48"/>
    <mergeCell ref="AK48:AL48"/>
    <mergeCell ref="BY53:BZ53"/>
    <mergeCell ref="AU53:AV53"/>
    <mergeCell ref="AW53:AX53"/>
    <mergeCell ref="AY53:AZ53"/>
    <mergeCell ref="BA53:BB53"/>
    <mergeCell ref="BC53:BD53"/>
    <mergeCell ref="BE53:BF53"/>
    <mergeCell ref="AI53:AJ53"/>
    <mergeCell ref="AK53:AL53"/>
    <mergeCell ref="CE51:CR51"/>
    <mergeCell ref="BG52:CD52"/>
    <mergeCell ref="CE52:CR52"/>
    <mergeCell ref="B53:B54"/>
    <mergeCell ref="B51:B52"/>
    <mergeCell ref="W51:BF52"/>
    <mergeCell ref="BG51:BN51"/>
    <mergeCell ref="BO51:CD51"/>
    <mergeCell ref="CM53:CN53"/>
    <mergeCell ref="CO53:CP53"/>
    <mergeCell ref="CQ53:CR53"/>
    <mergeCell ref="W53:X53"/>
    <mergeCell ref="Y53:Z53"/>
    <mergeCell ref="AA53:AB53"/>
    <mergeCell ref="AC53:AD53"/>
    <mergeCell ref="AE53:AF53"/>
    <mergeCell ref="AG53:AH53"/>
    <mergeCell ref="CM54:CN54"/>
    <mergeCell ref="CO54:CP54"/>
    <mergeCell ref="CQ54:CR54"/>
    <mergeCell ref="BU54:BV54"/>
    <mergeCell ref="BW54:BX54"/>
    <mergeCell ref="BY54:BZ54"/>
    <mergeCell ref="CA54:CB54"/>
    <mergeCell ref="CC54:CD54"/>
    <mergeCell ref="CE54:CF54"/>
    <mergeCell ref="BI54:BJ54"/>
    <mergeCell ref="BK54:BL54"/>
    <mergeCell ref="BM54:BN54"/>
    <mergeCell ref="BO54:BP54"/>
    <mergeCell ref="BQ54:BR54"/>
    <mergeCell ref="BS54:BT54"/>
    <mergeCell ref="BW53:BX53"/>
    <mergeCell ref="AO55:AP55"/>
    <mergeCell ref="AQ55:AR55"/>
    <mergeCell ref="W55:X55"/>
    <mergeCell ref="Y55:Z55"/>
    <mergeCell ref="AA55:AB55"/>
    <mergeCell ref="AC55:AD55"/>
    <mergeCell ref="AE55:AF55"/>
    <mergeCell ref="B55:B56"/>
    <mergeCell ref="CG54:CH54"/>
    <mergeCell ref="CI54:CJ54"/>
    <mergeCell ref="CK54:CL54"/>
    <mergeCell ref="AK54:AL54"/>
    <mergeCell ref="AM54:AN54"/>
    <mergeCell ref="AO54:AP54"/>
    <mergeCell ref="AQ54:AR54"/>
    <mergeCell ref="AS54:AT54"/>
    <mergeCell ref="AU54:AV54"/>
    <mergeCell ref="Y54:Z54"/>
    <mergeCell ref="AA54:AB54"/>
    <mergeCell ref="AC54:AD54"/>
    <mergeCell ref="AE54:AF54"/>
    <mergeCell ref="AG54:AH54"/>
    <mergeCell ref="AI54:AJ54"/>
    <mergeCell ref="CK55:CL55"/>
    <mergeCell ref="BQ56:BR56"/>
    <mergeCell ref="AU56:AV56"/>
    <mergeCell ref="AG55:AH55"/>
    <mergeCell ref="AI55:AJ55"/>
    <mergeCell ref="AK55:AL55"/>
    <mergeCell ref="AM55:AN55"/>
    <mergeCell ref="BO56:BP56"/>
    <mergeCell ref="CM55:CN55"/>
    <mergeCell ref="CO55:CP55"/>
    <mergeCell ref="CQ55:CR55"/>
    <mergeCell ref="BY55:BZ55"/>
    <mergeCell ref="CA55:CB55"/>
    <mergeCell ref="CC55:CD55"/>
    <mergeCell ref="CE55:CF55"/>
    <mergeCell ref="CG55:CH55"/>
    <mergeCell ref="CI55:CJ55"/>
    <mergeCell ref="BE55:BF55"/>
    <mergeCell ref="BO55:BP55"/>
    <mergeCell ref="BQ55:BR55"/>
    <mergeCell ref="BS55:BT55"/>
    <mergeCell ref="BU55:BV55"/>
    <mergeCell ref="BW55:BX55"/>
    <mergeCell ref="AS55:AT55"/>
    <mergeCell ref="AU55:AV55"/>
    <mergeCell ref="AW55:AX55"/>
    <mergeCell ref="AY55:AZ55"/>
    <mergeCell ref="BA55:BB55"/>
    <mergeCell ref="BC55:BD55"/>
    <mergeCell ref="AW56:AX56"/>
    <mergeCell ref="AY56:AZ56"/>
    <mergeCell ref="BA56:BB56"/>
    <mergeCell ref="BC56:BD56"/>
    <mergeCell ref="BE56:BF56"/>
    <mergeCell ref="AI56:AJ56"/>
    <mergeCell ref="AK56:AL56"/>
    <mergeCell ref="AM56:AN56"/>
    <mergeCell ref="AO56:AP56"/>
    <mergeCell ref="AQ56:AR56"/>
    <mergeCell ref="AS56:AT56"/>
    <mergeCell ref="W56:X56"/>
    <mergeCell ref="Y56:Z56"/>
    <mergeCell ref="AA56:AB56"/>
    <mergeCell ref="AC56:AD56"/>
    <mergeCell ref="AE56:AF56"/>
    <mergeCell ref="AG56:AH56"/>
    <mergeCell ref="AA57:AB57"/>
    <mergeCell ref="AC57:AD57"/>
    <mergeCell ref="AE57:AF57"/>
    <mergeCell ref="AG57:AH57"/>
    <mergeCell ref="AI57:AJ57"/>
    <mergeCell ref="AK57:AL57"/>
    <mergeCell ref="CQ56:CR56"/>
    <mergeCell ref="B57:B58"/>
    <mergeCell ref="W57:X57"/>
    <mergeCell ref="Y57:Z57"/>
    <mergeCell ref="CE56:CF56"/>
    <mergeCell ref="CG56:CH56"/>
    <mergeCell ref="CI56:CJ56"/>
    <mergeCell ref="CK56:CL56"/>
    <mergeCell ref="CM56:CN56"/>
    <mergeCell ref="CO56:CP56"/>
    <mergeCell ref="BS56:BT56"/>
    <mergeCell ref="BU56:BV56"/>
    <mergeCell ref="BW56:BX56"/>
    <mergeCell ref="BY56:BZ56"/>
    <mergeCell ref="CA56:CB56"/>
    <mergeCell ref="CC56:CD56"/>
    <mergeCell ref="BG56:BH56"/>
    <mergeCell ref="BI56:BJ56"/>
    <mergeCell ref="BK56:BL56"/>
    <mergeCell ref="BM56:BN56"/>
    <mergeCell ref="W58:X58"/>
    <mergeCell ref="Y58:Z58"/>
    <mergeCell ref="AA58:AB58"/>
    <mergeCell ref="CE57:CF57"/>
    <mergeCell ref="CG57:CH57"/>
    <mergeCell ref="CI57:CJ57"/>
    <mergeCell ref="AS58:AT58"/>
    <mergeCell ref="AU58:AV58"/>
    <mergeCell ref="AW58:AX58"/>
    <mergeCell ref="AY58:AZ58"/>
    <mergeCell ref="AC58:AD58"/>
    <mergeCell ref="AE58:AF58"/>
    <mergeCell ref="AG58:AH58"/>
    <mergeCell ref="AI58:AJ58"/>
    <mergeCell ref="AK58:AL58"/>
    <mergeCell ref="AM58:AN58"/>
    <mergeCell ref="CQ57:CR57"/>
    <mergeCell ref="AW57:AX57"/>
    <mergeCell ref="CK57:CL57"/>
    <mergeCell ref="CM57:CN57"/>
    <mergeCell ref="CO57:CP57"/>
    <mergeCell ref="BS57:BT57"/>
    <mergeCell ref="BU57:BV57"/>
    <mergeCell ref="BW57:BX57"/>
    <mergeCell ref="BY57:BZ57"/>
    <mergeCell ref="CA57:CB57"/>
    <mergeCell ref="CC57:CD57"/>
    <mergeCell ref="AY57:AZ57"/>
    <mergeCell ref="BA57:BB57"/>
    <mergeCell ref="BC57:BD57"/>
    <mergeCell ref="BE57:BF57"/>
    <mergeCell ref="BO57:BP57"/>
    <mergeCell ref="BQ57:BR57"/>
    <mergeCell ref="AM57:AN57"/>
    <mergeCell ref="AO57:AP57"/>
    <mergeCell ref="AQ57:AR57"/>
    <mergeCell ref="AS57:AT57"/>
    <mergeCell ref="AU57:AV57"/>
    <mergeCell ref="AE59:AF59"/>
    <mergeCell ref="CK58:CL58"/>
    <mergeCell ref="CM58:CN58"/>
    <mergeCell ref="CO58:CP58"/>
    <mergeCell ref="CQ58:CR58"/>
    <mergeCell ref="B59:B60"/>
    <mergeCell ref="BY58:BZ58"/>
    <mergeCell ref="CA58:CB58"/>
    <mergeCell ref="CC58:CD58"/>
    <mergeCell ref="CE58:CF58"/>
    <mergeCell ref="CG58:CH58"/>
    <mergeCell ref="CI58:CJ58"/>
    <mergeCell ref="BM58:BN58"/>
    <mergeCell ref="BO58:BP58"/>
    <mergeCell ref="BQ58:BR58"/>
    <mergeCell ref="BS58:BT58"/>
    <mergeCell ref="BU58:BV58"/>
    <mergeCell ref="BW58:BX58"/>
    <mergeCell ref="BA58:BB58"/>
    <mergeCell ref="BC58:BD58"/>
    <mergeCell ref="CK59:CL59"/>
    <mergeCell ref="CM59:CN59"/>
    <mergeCell ref="CO59:CP59"/>
    <mergeCell ref="CQ59:CR59"/>
    <mergeCell ref="BY59:BZ59"/>
    <mergeCell ref="CA59:CB59"/>
    <mergeCell ref="BE58:BF58"/>
    <mergeCell ref="BG58:BH58"/>
    <mergeCell ref="BI58:BJ58"/>
    <mergeCell ref="BK58:BL58"/>
    <mergeCell ref="AO58:AP58"/>
    <mergeCell ref="AQ58:AR58"/>
    <mergeCell ref="W60:X60"/>
    <mergeCell ref="Y60:Z60"/>
    <mergeCell ref="AA60:AB60"/>
    <mergeCell ref="AC60:AD60"/>
    <mergeCell ref="AE60:AF60"/>
    <mergeCell ref="AG60:AH60"/>
    <mergeCell ref="CC59:CD59"/>
    <mergeCell ref="CE59:CF59"/>
    <mergeCell ref="CG59:CH59"/>
    <mergeCell ref="CI59:CJ59"/>
    <mergeCell ref="BE59:BF59"/>
    <mergeCell ref="BO59:BP59"/>
    <mergeCell ref="BQ59:BR59"/>
    <mergeCell ref="BS59:BT59"/>
    <mergeCell ref="BU59:BV59"/>
    <mergeCell ref="BW59:BX59"/>
    <mergeCell ref="AS59:AT59"/>
    <mergeCell ref="AU59:AV59"/>
    <mergeCell ref="AW59:AX59"/>
    <mergeCell ref="AY59:AZ59"/>
    <mergeCell ref="BA59:BB59"/>
    <mergeCell ref="BC59:BD59"/>
    <mergeCell ref="AG59:AH59"/>
    <mergeCell ref="AI59:AJ59"/>
    <mergeCell ref="AK59:AL59"/>
    <mergeCell ref="AM59:AN59"/>
    <mergeCell ref="AO59:AP59"/>
    <mergeCell ref="AQ59:AR59"/>
    <mergeCell ref="W59:X59"/>
    <mergeCell ref="Y59:Z59"/>
    <mergeCell ref="AA59:AB59"/>
    <mergeCell ref="AC59:AD59"/>
    <mergeCell ref="AA62:AB62"/>
    <mergeCell ref="CE61:CF61"/>
    <mergeCell ref="CG61:CH61"/>
    <mergeCell ref="CI61:CJ61"/>
    <mergeCell ref="BO60:BP60"/>
    <mergeCell ref="BQ60:BR60"/>
    <mergeCell ref="AU60:AV60"/>
    <mergeCell ref="AW60:AX60"/>
    <mergeCell ref="AY60:AZ60"/>
    <mergeCell ref="BA60:BB60"/>
    <mergeCell ref="BC60:BD60"/>
    <mergeCell ref="BE60:BF60"/>
    <mergeCell ref="AI60:AJ60"/>
    <mergeCell ref="AK60:AL60"/>
    <mergeCell ref="AM60:AN60"/>
    <mergeCell ref="AO60:AP60"/>
    <mergeCell ref="AQ60:AR60"/>
    <mergeCell ref="AS60:AT60"/>
    <mergeCell ref="AO61:AP61"/>
    <mergeCell ref="AQ61:AR61"/>
    <mergeCell ref="AS61:AT61"/>
    <mergeCell ref="AU61:AV61"/>
    <mergeCell ref="AA61:AB61"/>
    <mergeCell ref="AC61:AD61"/>
    <mergeCell ref="AE61:AF61"/>
    <mergeCell ref="AG61:AH61"/>
    <mergeCell ref="AI61:AJ61"/>
    <mergeCell ref="AK61:AL61"/>
    <mergeCell ref="AG62:AH62"/>
    <mergeCell ref="AI62:AJ62"/>
    <mergeCell ref="AK62:AL62"/>
    <mergeCell ref="AM62:AN62"/>
    <mergeCell ref="CQ60:CR60"/>
    <mergeCell ref="B61:B62"/>
    <mergeCell ref="W61:X61"/>
    <mergeCell ref="Y61:Z61"/>
    <mergeCell ref="CE60:CF60"/>
    <mergeCell ref="CG60:CH60"/>
    <mergeCell ref="CI60:CJ60"/>
    <mergeCell ref="CK60:CL60"/>
    <mergeCell ref="CM60:CN60"/>
    <mergeCell ref="CO60:CP60"/>
    <mergeCell ref="BS60:BT60"/>
    <mergeCell ref="BU60:BV60"/>
    <mergeCell ref="BW60:BX60"/>
    <mergeCell ref="BY60:BZ60"/>
    <mergeCell ref="CA60:CB60"/>
    <mergeCell ref="CC60:CD60"/>
    <mergeCell ref="BG60:BH60"/>
    <mergeCell ref="BI60:BJ60"/>
    <mergeCell ref="BK60:BL60"/>
    <mergeCell ref="BM60:BN60"/>
    <mergeCell ref="W62:X62"/>
    <mergeCell ref="Y62:Z62"/>
    <mergeCell ref="BI62:BJ62"/>
    <mergeCell ref="BK62:BL62"/>
    <mergeCell ref="AO62:AP62"/>
    <mergeCell ref="AQ62:AR62"/>
    <mergeCell ref="AS62:AT62"/>
    <mergeCell ref="AU62:AV62"/>
    <mergeCell ref="AW62:AX62"/>
    <mergeCell ref="AY62:AZ62"/>
    <mergeCell ref="AC62:AD62"/>
    <mergeCell ref="AE62:AF62"/>
    <mergeCell ref="CQ61:CR61"/>
    <mergeCell ref="AW61:AX61"/>
    <mergeCell ref="CK61:CL61"/>
    <mergeCell ref="CM61:CN61"/>
    <mergeCell ref="CO61:CP61"/>
    <mergeCell ref="BS61:BT61"/>
    <mergeCell ref="BU61:BV61"/>
    <mergeCell ref="BW61:BX61"/>
    <mergeCell ref="BY61:BZ61"/>
    <mergeCell ref="CA61:CB61"/>
    <mergeCell ref="CC61:CD61"/>
    <mergeCell ref="AY61:AZ61"/>
    <mergeCell ref="BA61:BB61"/>
    <mergeCell ref="BC61:BD61"/>
    <mergeCell ref="BE61:BF61"/>
    <mergeCell ref="BO61:BP61"/>
    <mergeCell ref="BQ61:BR61"/>
    <mergeCell ref="AM61:AN61"/>
    <mergeCell ref="W63:X63"/>
    <mergeCell ref="Y63:Z63"/>
    <mergeCell ref="AA63:AB63"/>
    <mergeCell ref="AC63:AD63"/>
    <mergeCell ref="AE63:AF63"/>
    <mergeCell ref="CK62:CL62"/>
    <mergeCell ref="CM62:CN62"/>
    <mergeCell ref="CO62:CP62"/>
    <mergeCell ref="CQ62:CR62"/>
    <mergeCell ref="B63:B64"/>
    <mergeCell ref="BY62:BZ62"/>
    <mergeCell ref="CA62:CB62"/>
    <mergeCell ref="CC62:CD62"/>
    <mergeCell ref="CE62:CF62"/>
    <mergeCell ref="CG62:CH62"/>
    <mergeCell ref="CI62:CJ62"/>
    <mergeCell ref="BM62:BN62"/>
    <mergeCell ref="BO62:BP62"/>
    <mergeCell ref="BQ62:BR62"/>
    <mergeCell ref="BS62:BT62"/>
    <mergeCell ref="BU62:BV62"/>
    <mergeCell ref="BW62:BX62"/>
    <mergeCell ref="BA62:BB62"/>
    <mergeCell ref="BC62:BD62"/>
    <mergeCell ref="CK63:CL63"/>
    <mergeCell ref="CM63:CN63"/>
    <mergeCell ref="CO63:CP63"/>
    <mergeCell ref="CQ63:CR63"/>
    <mergeCell ref="BY63:BZ63"/>
    <mergeCell ref="CA63:CB63"/>
    <mergeCell ref="BE62:BF62"/>
    <mergeCell ref="BG62:BH62"/>
    <mergeCell ref="CC63:CD63"/>
    <mergeCell ref="CE63:CF63"/>
    <mergeCell ref="CG63:CH63"/>
    <mergeCell ref="CI63:CJ63"/>
    <mergeCell ref="BE63:BF63"/>
    <mergeCell ref="BO63:BP63"/>
    <mergeCell ref="BQ63:BR63"/>
    <mergeCell ref="BS63:BT63"/>
    <mergeCell ref="BU63:BV63"/>
    <mergeCell ref="BW63:BX63"/>
    <mergeCell ref="AS63:AT63"/>
    <mergeCell ref="AU63:AV63"/>
    <mergeCell ref="AW63:AX63"/>
    <mergeCell ref="AY63:AZ63"/>
    <mergeCell ref="BA63:BB63"/>
    <mergeCell ref="BC63:BD63"/>
    <mergeCell ref="AG63:AH63"/>
    <mergeCell ref="AI63:AJ63"/>
    <mergeCell ref="AK63:AL63"/>
    <mergeCell ref="AM63:AN63"/>
    <mergeCell ref="AO63:AP63"/>
    <mergeCell ref="AQ63:AR63"/>
    <mergeCell ref="BO64:BP64"/>
    <mergeCell ref="BQ64:BR64"/>
    <mergeCell ref="AU64:AV64"/>
    <mergeCell ref="AW64:AX64"/>
    <mergeCell ref="AY64:AZ64"/>
    <mergeCell ref="BA64:BB64"/>
    <mergeCell ref="BC64:BD64"/>
    <mergeCell ref="BE64:BF64"/>
    <mergeCell ref="AI64:AJ64"/>
    <mergeCell ref="AK64:AL64"/>
    <mergeCell ref="AM64:AN64"/>
    <mergeCell ref="AO64:AP64"/>
    <mergeCell ref="AQ64:AR64"/>
    <mergeCell ref="AS64:AT64"/>
    <mergeCell ref="CQ64:CR64"/>
    <mergeCell ref="B65:B66"/>
    <mergeCell ref="W65:X65"/>
    <mergeCell ref="Y65:Z65"/>
    <mergeCell ref="CE64:CF64"/>
    <mergeCell ref="CG64:CH64"/>
    <mergeCell ref="CI64:CJ64"/>
    <mergeCell ref="CK64:CL64"/>
    <mergeCell ref="CM64:CN64"/>
    <mergeCell ref="CO64:CP64"/>
    <mergeCell ref="BS64:BT64"/>
    <mergeCell ref="BU64:BV64"/>
    <mergeCell ref="BW64:BX64"/>
    <mergeCell ref="BY64:BZ64"/>
    <mergeCell ref="CA64:CB64"/>
    <mergeCell ref="CC64:CD64"/>
    <mergeCell ref="BG64:BH64"/>
    <mergeCell ref="BI64:BJ64"/>
    <mergeCell ref="CQ65:CR65"/>
    <mergeCell ref="W66:X66"/>
    <mergeCell ref="C65:D66"/>
    <mergeCell ref="E65:E66"/>
    <mergeCell ref="F65:G66"/>
    <mergeCell ref="H65:I66"/>
    <mergeCell ref="J65:J66"/>
    <mergeCell ref="K65:L66"/>
    <mergeCell ref="M65:N66"/>
    <mergeCell ref="O65:P66"/>
    <mergeCell ref="Q65:R66"/>
    <mergeCell ref="S65:T66"/>
    <mergeCell ref="U65:V66"/>
    <mergeCell ref="AM65:AN65"/>
    <mergeCell ref="AO65:AP65"/>
    <mergeCell ref="AQ65:AR65"/>
    <mergeCell ref="AS65:AT65"/>
    <mergeCell ref="AU65:AV65"/>
    <mergeCell ref="AW65:AX65"/>
    <mergeCell ref="W64:X64"/>
    <mergeCell ref="Y64:Z64"/>
    <mergeCell ref="AA64:AB64"/>
    <mergeCell ref="AC64:AD64"/>
    <mergeCell ref="AE64:AF64"/>
    <mergeCell ref="AG64:AH64"/>
    <mergeCell ref="AA65:AB65"/>
    <mergeCell ref="AC65:AD65"/>
    <mergeCell ref="AE65:AF65"/>
    <mergeCell ref="AG65:AH65"/>
    <mergeCell ref="AI65:AJ65"/>
    <mergeCell ref="AK65:AL65"/>
    <mergeCell ref="CE65:CF65"/>
    <mergeCell ref="CG65:CH65"/>
    <mergeCell ref="BK64:BL64"/>
    <mergeCell ref="BM64:BN64"/>
    <mergeCell ref="CI65:CJ65"/>
    <mergeCell ref="CK65:CL65"/>
    <mergeCell ref="CM65:CN65"/>
    <mergeCell ref="CO65:CP65"/>
    <mergeCell ref="BS65:BT65"/>
    <mergeCell ref="BU65:BV65"/>
    <mergeCell ref="BW65:BX65"/>
    <mergeCell ref="BY65:BZ65"/>
    <mergeCell ref="CA65:CB65"/>
    <mergeCell ref="CC65:CD65"/>
    <mergeCell ref="AY65:AZ65"/>
    <mergeCell ref="BA65:BB65"/>
    <mergeCell ref="BC65:BD65"/>
    <mergeCell ref="BE65:BF65"/>
    <mergeCell ref="BO65:BP65"/>
    <mergeCell ref="BQ65:BR65"/>
    <mergeCell ref="W68:X68"/>
    <mergeCell ref="Y68:Z68"/>
    <mergeCell ref="AA68:AB68"/>
    <mergeCell ref="AC68:AD68"/>
    <mergeCell ref="AE68:AF68"/>
    <mergeCell ref="AG68:AH68"/>
    <mergeCell ref="CK67:CL67"/>
    <mergeCell ref="CM67:CN67"/>
    <mergeCell ref="CO67:CP67"/>
    <mergeCell ref="CQ66:CR66"/>
    <mergeCell ref="B67:B68"/>
    <mergeCell ref="BY66:BZ66"/>
    <mergeCell ref="CA66:CB66"/>
    <mergeCell ref="CC66:CD66"/>
    <mergeCell ref="CE66:CF66"/>
    <mergeCell ref="CG66:CH66"/>
    <mergeCell ref="CI66:CJ66"/>
    <mergeCell ref="BM66:BN66"/>
    <mergeCell ref="BO66:BP66"/>
    <mergeCell ref="BQ66:BR66"/>
    <mergeCell ref="BS66:BT66"/>
    <mergeCell ref="BU66:BV66"/>
    <mergeCell ref="BW66:BX66"/>
    <mergeCell ref="BA66:BB66"/>
    <mergeCell ref="BC66:BD66"/>
    <mergeCell ref="BE66:BF66"/>
    <mergeCell ref="BG66:BH66"/>
    <mergeCell ref="BI66:BJ66"/>
    <mergeCell ref="BK66:BL66"/>
    <mergeCell ref="AO66:AP66"/>
    <mergeCell ref="AQ66:AR66"/>
    <mergeCell ref="AS66:AT66"/>
    <mergeCell ref="AY67:AZ67"/>
    <mergeCell ref="AM67:AN67"/>
    <mergeCell ref="AO67:AP67"/>
    <mergeCell ref="AQ67:AR67"/>
    <mergeCell ref="W67:X67"/>
    <mergeCell ref="Y67:Z67"/>
    <mergeCell ref="AA67:AB67"/>
    <mergeCell ref="AC67:AD67"/>
    <mergeCell ref="AE67:AF67"/>
    <mergeCell ref="CK66:CL66"/>
    <mergeCell ref="CM66:CN66"/>
    <mergeCell ref="CO66:CP66"/>
    <mergeCell ref="AE66:AF66"/>
    <mergeCell ref="AG66:AH66"/>
    <mergeCell ref="AI66:AJ66"/>
    <mergeCell ref="AK66:AL66"/>
    <mergeCell ref="AM66:AN66"/>
    <mergeCell ref="AU66:AV66"/>
    <mergeCell ref="AW66:AX66"/>
    <mergeCell ref="AY66:AZ66"/>
    <mergeCell ref="AC66:AD66"/>
    <mergeCell ref="BA67:BB67"/>
    <mergeCell ref="BC67:BD67"/>
    <mergeCell ref="AG67:AH67"/>
    <mergeCell ref="AI67:AJ67"/>
    <mergeCell ref="AK67:AL67"/>
    <mergeCell ref="Y66:Z66"/>
    <mergeCell ref="AA66:AB66"/>
    <mergeCell ref="BI68:BJ68"/>
    <mergeCell ref="BK68:BL68"/>
    <mergeCell ref="BM68:BN68"/>
    <mergeCell ref="BO68:BP68"/>
    <mergeCell ref="BQ68:BR68"/>
    <mergeCell ref="AU68:AV68"/>
    <mergeCell ref="AW68:AX68"/>
    <mergeCell ref="AY68:AZ68"/>
    <mergeCell ref="BA68:BB68"/>
    <mergeCell ref="BC68:BD68"/>
    <mergeCell ref="BC69:BD69"/>
    <mergeCell ref="BE69:BF69"/>
    <mergeCell ref="BO69:BP69"/>
    <mergeCell ref="BQ69:BR69"/>
    <mergeCell ref="AM69:AN69"/>
    <mergeCell ref="AO69:AP69"/>
    <mergeCell ref="CQ67:CR67"/>
    <mergeCell ref="BY67:BZ67"/>
    <mergeCell ref="CA67:CB67"/>
    <mergeCell ref="CC67:CD67"/>
    <mergeCell ref="CE67:CF67"/>
    <mergeCell ref="CG67:CH67"/>
    <mergeCell ref="CI67:CJ67"/>
    <mergeCell ref="BE67:BF67"/>
    <mergeCell ref="BO67:BP67"/>
    <mergeCell ref="BQ67:BR67"/>
    <mergeCell ref="BS67:BT67"/>
    <mergeCell ref="BU67:BV67"/>
    <mergeCell ref="BW67:BX67"/>
    <mergeCell ref="AS67:AT67"/>
    <mergeCell ref="AU67:AV67"/>
    <mergeCell ref="AW67:AX67"/>
    <mergeCell ref="AU69:AV69"/>
    <mergeCell ref="AW69:AX69"/>
    <mergeCell ref="AA69:AB69"/>
    <mergeCell ref="AC69:AD69"/>
    <mergeCell ref="AE69:AF69"/>
    <mergeCell ref="AG69:AH69"/>
    <mergeCell ref="AI69:AJ69"/>
    <mergeCell ref="AK69:AL69"/>
    <mergeCell ref="CQ68:CR68"/>
    <mergeCell ref="BE68:BF68"/>
    <mergeCell ref="AI68:AJ68"/>
    <mergeCell ref="AK68:AL68"/>
    <mergeCell ref="AM68:AN68"/>
    <mergeCell ref="AO68:AP68"/>
    <mergeCell ref="AQ68:AR68"/>
    <mergeCell ref="AS68:AT68"/>
    <mergeCell ref="B69:B70"/>
    <mergeCell ref="W69:X69"/>
    <mergeCell ref="Y69:Z69"/>
    <mergeCell ref="CE68:CF68"/>
    <mergeCell ref="CG68:CH68"/>
    <mergeCell ref="CI68:CJ68"/>
    <mergeCell ref="CK68:CL68"/>
    <mergeCell ref="CM68:CN68"/>
    <mergeCell ref="CO68:CP68"/>
    <mergeCell ref="BS68:BT68"/>
    <mergeCell ref="BU68:BV68"/>
    <mergeCell ref="BW68:BX68"/>
    <mergeCell ref="BY68:BZ68"/>
    <mergeCell ref="CA68:CB68"/>
    <mergeCell ref="CC68:CD68"/>
    <mergeCell ref="BG68:BH68"/>
    <mergeCell ref="AW70:AX70"/>
    <mergeCell ref="AY70:AZ70"/>
    <mergeCell ref="AC70:AD70"/>
    <mergeCell ref="AE70:AF70"/>
    <mergeCell ref="AG70:AH70"/>
    <mergeCell ref="AI70:AJ70"/>
    <mergeCell ref="AK70:AL70"/>
    <mergeCell ref="AM70:AN70"/>
    <mergeCell ref="CQ69:CR69"/>
    <mergeCell ref="W70:X70"/>
    <mergeCell ref="Y70:Z70"/>
    <mergeCell ref="AA70:AB70"/>
    <mergeCell ref="CE69:CF69"/>
    <mergeCell ref="CG69:CH69"/>
    <mergeCell ref="CI69:CJ69"/>
    <mergeCell ref="CK69:CL69"/>
    <mergeCell ref="CM69:CN69"/>
    <mergeCell ref="CO69:CP69"/>
    <mergeCell ref="BS69:BT69"/>
    <mergeCell ref="BU69:BV69"/>
    <mergeCell ref="BW69:BX69"/>
    <mergeCell ref="BY69:BZ69"/>
    <mergeCell ref="CA69:CB69"/>
    <mergeCell ref="CC69:CD69"/>
    <mergeCell ref="AY69:AZ69"/>
    <mergeCell ref="BA69:BB69"/>
    <mergeCell ref="CK70:CL70"/>
    <mergeCell ref="CM70:CN70"/>
    <mergeCell ref="CO70:CP70"/>
    <mergeCell ref="CQ70:CR70"/>
    <mergeCell ref="AQ69:AR69"/>
    <mergeCell ref="AS69:AT69"/>
    <mergeCell ref="B71:B72"/>
    <mergeCell ref="BY70:BZ70"/>
    <mergeCell ref="CA70:CB70"/>
    <mergeCell ref="CC70:CD70"/>
    <mergeCell ref="CE70:CF70"/>
    <mergeCell ref="CG70:CH70"/>
    <mergeCell ref="CI70:CJ70"/>
    <mergeCell ref="BM70:BN70"/>
    <mergeCell ref="BO70:BP70"/>
    <mergeCell ref="BQ70:BR70"/>
    <mergeCell ref="BS70:BT70"/>
    <mergeCell ref="BU70:BV70"/>
    <mergeCell ref="BW70:BX70"/>
    <mergeCell ref="BA70:BB70"/>
    <mergeCell ref="BC70:BD70"/>
    <mergeCell ref="BE70:BF70"/>
    <mergeCell ref="BG70:BH70"/>
    <mergeCell ref="BI70:BJ70"/>
    <mergeCell ref="BK70:BL70"/>
    <mergeCell ref="AO70:AP70"/>
    <mergeCell ref="AQ70:AR70"/>
    <mergeCell ref="AS70:AT70"/>
    <mergeCell ref="AU70:AV70"/>
    <mergeCell ref="BW71:BX71"/>
    <mergeCell ref="AS71:AT71"/>
    <mergeCell ref="AU71:AV71"/>
    <mergeCell ref="AW71:AX71"/>
    <mergeCell ref="AY71:AZ71"/>
    <mergeCell ref="BA71:BB71"/>
    <mergeCell ref="BC71:BD71"/>
    <mergeCell ref="AG71:AH71"/>
    <mergeCell ref="AI71:AJ71"/>
    <mergeCell ref="AK71:AL71"/>
    <mergeCell ref="AM71:AN71"/>
    <mergeCell ref="AO71:AP71"/>
    <mergeCell ref="AQ71:AR71"/>
    <mergeCell ref="W71:X71"/>
    <mergeCell ref="Y71:Z71"/>
    <mergeCell ref="AA71:AB71"/>
    <mergeCell ref="AC71:AD71"/>
    <mergeCell ref="AE71:AF71"/>
    <mergeCell ref="AK72:AL72"/>
    <mergeCell ref="AM72:AN72"/>
    <mergeCell ref="AO72:AP72"/>
    <mergeCell ref="AQ72:AR72"/>
    <mergeCell ref="AS72:AT72"/>
    <mergeCell ref="W72:X72"/>
    <mergeCell ref="Y72:Z72"/>
    <mergeCell ref="AA72:AB72"/>
    <mergeCell ref="AC72:AD72"/>
    <mergeCell ref="AE72:AF72"/>
    <mergeCell ref="AG72:AH72"/>
    <mergeCell ref="CK71:CL71"/>
    <mergeCell ref="CM71:CN71"/>
    <mergeCell ref="CO71:CP71"/>
    <mergeCell ref="CQ71:CR71"/>
    <mergeCell ref="BY71:BZ71"/>
    <mergeCell ref="CA71:CB71"/>
    <mergeCell ref="CC71:CD71"/>
    <mergeCell ref="CE71:CF71"/>
    <mergeCell ref="CG71:CH71"/>
    <mergeCell ref="CI71:CJ71"/>
    <mergeCell ref="BE71:BF71"/>
    <mergeCell ref="BO71:BP71"/>
    <mergeCell ref="BQ71:BR71"/>
    <mergeCell ref="BS71:BT71"/>
    <mergeCell ref="BU71:BV71"/>
    <mergeCell ref="CQ72:CR72"/>
    <mergeCell ref="CE72:CF72"/>
    <mergeCell ref="CG72:CH72"/>
    <mergeCell ref="CI72:CJ72"/>
    <mergeCell ref="CK72:CL72"/>
    <mergeCell ref="CM72:CN72"/>
    <mergeCell ref="CO72:CP72"/>
    <mergeCell ref="BS72:BT72"/>
    <mergeCell ref="BU72:BV72"/>
    <mergeCell ref="BW72:BX72"/>
    <mergeCell ref="BY72:BZ72"/>
    <mergeCell ref="CA72:CB72"/>
    <mergeCell ref="CC72:CD72"/>
    <mergeCell ref="BG72:BH72"/>
    <mergeCell ref="BI72:BJ72"/>
    <mergeCell ref="BK72:BL72"/>
    <mergeCell ref="BM72:BN72"/>
    <mergeCell ref="BO72:BP72"/>
    <mergeCell ref="BQ72:BR72"/>
    <mergeCell ref="AU72:AV72"/>
    <mergeCell ref="AW72:AX72"/>
    <mergeCell ref="AY72:AZ72"/>
    <mergeCell ref="BA72:BB72"/>
    <mergeCell ref="BC72:BD72"/>
    <mergeCell ref="BE72:BF72"/>
    <mergeCell ref="AI72:AJ72"/>
    <mergeCell ref="BO77:BP77"/>
    <mergeCell ref="BQ77:BR77"/>
    <mergeCell ref="BS77:BV77"/>
    <mergeCell ref="AB95:AG95"/>
    <mergeCell ref="BO76:BP76"/>
    <mergeCell ref="BQ76:BR76"/>
    <mergeCell ref="BS76:BV76"/>
    <mergeCell ref="BD77:BF77"/>
    <mergeCell ref="AZ76:BC77"/>
    <mergeCell ref="BD76:BF76"/>
    <mergeCell ref="BG76:BH76"/>
    <mergeCell ref="BI76:BJ76"/>
    <mergeCell ref="BK76:BL76"/>
    <mergeCell ref="BM76:BN76"/>
    <mergeCell ref="BG77:BH77"/>
    <mergeCell ref="BI77:BJ77"/>
    <mergeCell ref="BK77:BL77"/>
    <mergeCell ref="BM77:BN77"/>
  </mergeCells>
  <phoneticPr fontId="4"/>
  <dataValidations count="6">
    <dataValidation type="list" allowBlank="1" showInputMessage="1" showErrorMessage="1" sqref="C49:J49">
      <formula1>$E$82:$E$87</formula1>
    </dataValidation>
    <dataValidation type="list" allowBlank="1" showInputMessage="1" showErrorMessage="1" sqref="N12 H82">
      <formula1>"般,特"</formula1>
    </dataValidation>
    <dataValidation type="list" allowBlank="1" showInputMessage="1" showErrorMessage="1" sqref="K82 H87 N77 T12">
      <formula1>"空,石,後,胆,日,渡,檜,上,留,宗,オ,十,釧,根"</formula1>
    </dataValidation>
    <dataValidation type="list" allowBlank="1" showInputMessage="1" showErrorMessage="1" sqref="E82:E83">
      <formula1>#REF!</formula1>
    </dataValidation>
    <dataValidation type="list" allowBlank="1" showInputMessage="1" showErrorMessage="1" sqref="G82 L12">
      <formula1>"知,大"</formula1>
    </dataValidation>
    <dataValidation type="list" allowBlank="1" showInputMessage="1" showErrorMessage="1" sqref="G87 L77">
      <formula1>"1,2"</formula1>
    </dataValidation>
  </dataValidations>
  <printOptions horizontalCentered="1" verticalCentered="1"/>
  <pageMargins left="0" right="0" top="0.39370078740157483" bottom="0" header="0.31496062992125984" footer="0"/>
  <pageSetup paperSize="9" scale="46" pageOrder="overThenDown" orientation="portrait" cellComments="asDisplayed" verticalDpi="300"/>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FX103"/>
  <sheetViews>
    <sheetView showGridLines="0" view="pageBreakPreview" zoomScale="70" zoomScaleNormal="57" zoomScaleSheetLayoutView="70" workbookViewId="0">
      <selection activeCell="EV17" sqref="EV17"/>
    </sheetView>
  </sheetViews>
  <sheetFormatPr defaultColWidth="2.625" defaultRowHeight="13.5"/>
  <cols>
    <col min="1" max="2" width="4" style="206" customWidth="1"/>
    <col min="3" max="121" width="2.125" style="206" customWidth="1"/>
    <col min="122" max="16384" width="2.625" style="206"/>
  </cols>
  <sheetData>
    <row r="1" spans="1:141" s="402" customFormat="1" ht="20.25" customHeight="1">
      <c r="A1" s="401"/>
      <c r="B1" s="541"/>
      <c r="I1" s="403" t="s">
        <v>2519</v>
      </c>
      <c r="J1" s="405"/>
      <c r="K1" s="405"/>
      <c r="L1" s="405"/>
      <c r="M1" s="405"/>
      <c r="N1" s="405"/>
      <c r="O1" s="405"/>
      <c r="P1" s="405"/>
      <c r="Q1" s="405"/>
      <c r="R1" s="406" t="s">
        <v>0</v>
      </c>
      <c r="S1" s="405"/>
      <c r="T1" s="405"/>
      <c r="U1" s="405"/>
      <c r="V1" s="405"/>
      <c r="W1" s="405"/>
      <c r="BN1" s="1356" t="s">
        <v>722</v>
      </c>
      <c r="BO1" s="1356"/>
      <c r="BP1" s="1356"/>
      <c r="BQ1" s="1356"/>
      <c r="BR1" s="1356"/>
      <c r="BS1" s="1356"/>
      <c r="BT1" s="1356"/>
      <c r="BU1" s="1356"/>
      <c r="BV1" s="1356"/>
      <c r="BW1" s="1356"/>
      <c r="BX1" s="1356"/>
      <c r="BY1" s="1356"/>
      <c r="BZ1" s="1356"/>
      <c r="CA1" s="1356"/>
      <c r="CB1" s="1356"/>
      <c r="CC1" s="1356"/>
      <c r="CD1" s="1356"/>
      <c r="CE1" s="1356"/>
      <c r="CF1" s="1356"/>
      <c r="CG1" s="1356"/>
      <c r="CH1" s="1356"/>
      <c r="CM1" s="542"/>
      <c r="CN1" s="542"/>
      <c r="CO1" s="542"/>
      <c r="CP1" s="542"/>
      <c r="CQ1" s="542"/>
      <c r="CR1" s="542"/>
      <c r="CS1" s="542"/>
      <c r="DC1" s="542"/>
      <c r="DD1" s="542"/>
      <c r="DE1" s="542"/>
      <c r="DF1" s="542"/>
      <c r="DG1" s="542"/>
      <c r="DH1" s="542"/>
      <c r="DI1" s="542"/>
      <c r="DJ1" s="542"/>
      <c r="DR1" s="542"/>
      <c r="DS1" s="542"/>
      <c r="DT1" s="542"/>
      <c r="DU1" s="542"/>
      <c r="DV1" s="542"/>
      <c r="DW1" s="542"/>
      <c r="DX1" s="542"/>
      <c r="EF1" s="542"/>
      <c r="EG1" s="542"/>
      <c r="EH1" s="542"/>
      <c r="EI1" s="542"/>
      <c r="EJ1" s="542"/>
      <c r="EK1" s="542"/>
    </row>
    <row r="2" spans="1:141" s="411" customFormat="1" ht="23.25" customHeight="1">
      <c r="A2" s="407"/>
      <c r="B2" s="543"/>
      <c r="C2" s="407"/>
      <c r="D2" s="408"/>
      <c r="E2" s="408"/>
      <c r="F2" s="408"/>
      <c r="G2" s="1358" t="s">
        <v>2</v>
      </c>
      <c r="H2" s="1359"/>
      <c r="I2" s="1359"/>
      <c r="J2" s="1360"/>
      <c r="K2" s="1364" t="s">
        <v>3</v>
      </c>
      <c r="L2" s="1365"/>
      <c r="M2" s="1365"/>
      <c r="N2" s="1365"/>
      <c r="O2" s="1365"/>
      <c r="P2" s="1365"/>
      <c r="Q2" s="1366"/>
      <c r="R2" s="1366"/>
      <c r="S2" s="1366"/>
      <c r="T2" s="1366"/>
      <c r="U2" s="1366"/>
      <c r="V2" s="1366"/>
      <c r="W2" s="1366"/>
      <c r="X2" s="1513" t="s">
        <v>723</v>
      </c>
      <c r="Y2" s="1513"/>
      <c r="Z2" s="1513"/>
      <c r="AA2" s="1513"/>
      <c r="AB2" s="1513"/>
      <c r="AC2" s="1513"/>
      <c r="AD2" s="1513"/>
      <c r="AE2" s="1513"/>
      <c r="AF2" s="1513"/>
      <c r="AG2" s="1513"/>
      <c r="AH2" s="1513"/>
      <c r="AI2" s="1513"/>
      <c r="AJ2" s="1513"/>
      <c r="AK2" s="1513"/>
      <c r="AL2" s="409"/>
      <c r="AM2" s="409"/>
      <c r="AN2" s="409"/>
      <c r="AO2" s="409"/>
      <c r="AP2" s="409"/>
      <c r="AQ2" s="409"/>
      <c r="AR2" s="409"/>
      <c r="AS2" s="409"/>
      <c r="AT2" s="409"/>
      <c r="AU2" s="409"/>
      <c r="AV2" s="409"/>
      <c r="AW2" s="409"/>
      <c r="AX2" s="409"/>
      <c r="AY2" s="409"/>
      <c r="AZ2" s="410"/>
      <c r="BA2" s="410"/>
      <c r="BB2" s="410"/>
      <c r="BC2" s="410"/>
      <c r="CV2" s="411" t="s">
        <v>1175</v>
      </c>
      <c r="DB2" s="411" t="s">
        <v>1176</v>
      </c>
      <c r="DG2" s="411" t="s">
        <v>1177</v>
      </c>
    </row>
    <row r="3" spans="1:141" s="411" customFormat="1" ht="23.25" customHeight="1">
      <c r="A3" s="407"/>
      <c r="B3" s="543"/>
      <c r="C3" s="407"/>
      <c r="D3" s="408"/>
      <c r="E3" s="408"/>
      <c r="F3" s="408"/>
      <c r="G3" s="1361"/>
      <c r="H3" s="1362"/>
      <c r="I3" s="1362"/>
      <c r="J3" s="1363"/>
      <c r="K3" s="1364"/>
      <c r="L3" s="1365"/>
      <c r="M3" s="1365"/>
      <c r="N3" s="1365"/>
      <c r="O3" s="1365"/>
      <c r="P3" s="1365"/>
      <c r="Q3" s="1366"/>
      <c r="R3" s="1366"/>
      <c r="S3" s="1366"/>
      <c r="T3" s="1366"/>
      <c r="U3" s="1366"/>
      <c r="V3" s="1366"/>
      <c r="W3" s="1366"/>
      <c r="X3" s="1514" t="s">
        <v>724</v>
      </c>
      <c r="Y3" s="1514"/>
      <c r="Z3" s="1514"/>
      <c r="AA3" s="1514"/>
      <c r="AB3" s="1514"/>
      <c r="AC3" s="1514"/>
      <c r="AD3" s="1514"/>
      <c r="AE3" s="1514"/>
      <c r="AF3" s="1514"/>
      <c r="AG3" s="1514"/>
      <c r="AH3" s="1514"/>
      <c r="AI3" s="412"/>
      <c r="AJ3" s="412"/>
      <c r="AK3" s="413" t="s">
        <v>7</v>
      </c>
      <c r="AL3" s="413"/>
      <c r="AM3" s="414"/>
      <c r="AN3" s="414"/>
      <c r="AO3" s="414"/>
      <c r="AP3" s="414"/>
      <c r="AQ3" s="414"/>
      <c r="AR3" s="414"/>
      <c r="AS3" s="414"/>
      <c r="AT3" s="414"/>
      <c r="AU3" s="414"/>
      <c r="AV3" s="414"/>
      <c r="AW3" s="414"/>
      <c r="AX3" s="415"/>
      <c r="AY3" s="415"/>
      <c r="AZ3" s="415"/>
      <c r="BA3" s="415"/>
      <c r="BB3" s="415"/>
      <c r="BC3" s="415"/>
      <c r="BD3" s="415"/>
      <c r="BE3" s="416"/>
      <c r="BF3" s="416"/>
      <c r="BK3" s="1241" t="s">
        <v>8</v>
      </c>
      <c r="BL3" s="1242"/>
      <c r="BM3" s="1242"/>
      <c r="BN3" s="1370"/>
      <c r="BO3" s="416"/>
      <c r="BP3" s="1241" t="s">
        <v>9</v>
      </c>
      <c r="BQ3" s="1242"/>
      <c r="BR3" s="1242"/>
      <c r="BS3" s="1370"/>
      <c r="BU3" s="1241" t="s">
        <v>10</v>
      </c>
      <c r="BV3" s="1242"/>
      <c r="BW3" s="1242"/>
      <c r="BX3" s="1370"/>
      <c r="BZ3" s="1224" t="s">
        <v>11</v>
      </c>
      <c r="CA3" s="1225"/>
      <c r="CB3" s="1225"/>
      <c r="CC3" s="1225"/>
      <c r="CD3" s="1225"/>
      <c r="CE3" s="1225"/>
      <c r="CF3" s="1225"/>
      <c r="CG3" s="1225"/>
      <c r="CH3" s="1225"/>
      <c r="CI3" s="1225"/>
      <c r="CJ3" s="1225"/>
      <c r="CK3" s="1226"/>
      <c r="CM3" s="1241" t="s">
        <v>12</v>
      </c>
      <c r="CN3" s="1242"/>
      <c r="CO3" s="1242"/>
      <c r="CP3" s="1242"/>
      <c r="CQ3" s="1242"/>
      <c r="CR3" s="1370"/>
      <c r="CS3" s="263"/>
      <c r="CT3" s="581"/>
      <c r="CU3" s="581"/>
      <c r="CV3" s="591">
        <v>12321</v>
      </c>
      <c r="CX3" s="591"/>
      <c r="DB3" s="591">
        <v>12321</v>
      </c>
      <c r="DD3" s="591">
        <v>20307</v>
      </c>
      <c r="DG3" s="591">
        <v>20513</v>
      </c>
      <c r="DI3" s="591">
        <v>29734</v>
      </c>
      <c r="DO3" s="581"/>
      <c r="DP3" s="581"/>
      <c r="DQ3" s="581"/>
      <c r="DR3" s="581"/>
      <c r="DS3" s="581"/>
      <c r="DT3" s="581"/>
      <c r="DU3" s="581"/>
      <c r="DV3" s="581"/>
      <c r="DW3" s="581"/>
      <c r="DX3" s="581"/>
      <c r="DY3" s="581"/>
      <c r="DZ3" s="581"/>
      <c r="EA3" s="581"/>
      <c r="EB3" s="581"/>
      <c r="EC3" s="581"/>
      <c r="ED3" s="581"/>
      <c r="EE3" s="581"/>
      <c r="EF3" s="581"/>
      <c r="EG3" s="581"/>
      <c r="EH3" s="581"/>
      <c r="EI3" s="581"/>
      <c r="EJ3" s="581"/>
      <c r="EK3" s="581"/>
    </row>
    <row r="4" spans="1:141" s="411" customFormat="1" ht="23.25" customHeight="1">
      <c r="I4" s="1381" t="s">
        <v>13</v>
      </c>
      <c r="J4" s="1381"/>
      <c r="K4" s="1381"/>
      <c r="L4" s="1381"/>
      <c r="M4" s="1381"/>
      <c r="N4" s="1381"/>
      <c r="O4" s="1381"/>
      <c r="P4" s="1381"/>
      <c r="Q4" s="1381"/>
      <c r="R4" s="1381"/>
      <c r="S4" s="417"/>
      <c r="T4" s="417"/>
      <c r="AX4" s="418"/>
      <c r="AY4" s="418"/>
      <c r="AZ4" s="418"/>
      <c r="BA4" s="419"/>
      <c r="BB4" s="418"/>
      <c r="BC4" s="418"/>
      <c r="BD4" s="418"/>
      <c r="BK4" s="1506" t="str">
        <f>⑫付票!BJ4&amp;""</f>
        <v/>
      </c>
      <c r="BL4" s="1384"/>
      <c r="BM4" s="1384"/>
      <c r="BN4" s="1385"/>
      <c r="BP4" s="1386" t="str">
        <f>⑫付票!BO4&amp;""</f>
        <v/>
      </c>
      <c r="BQ4" s="1387"/>
      <c r="BR4" s="1387"/>
      <c r="BS4" s="1388"/>
      <c r="BU4" s="1389" t="str">
        <f>⑫付票!BT4&amp;""</f>
        <v/>
      </c>
      <c r="BV4" s="1330"/>
      <c r="BW4" s="1330" t="str">
        <f>⑫付票!BV4&amp;""</f>
        <v/>
      </c>
      <c r="BX4" s="1331"/>
      <c r="BZ4" s="1332" t="str">
        <f>⑫付票!BY4&amp;""</f>
        <v/>
      </c>
      <c r="CA4" s="1228"/>
      <c r="CB4" s="1504" t="str">
        <f>⑫付票!CA4&amp;""</f>
        <v/>
      </c>
      <c r="CC4" s="1228"/>
      <c r="CD4" s="1504" t="str">
        <f>⑫付票!CC4&amp;""</f>
        <v/>
      </c>
      <c r="CE4" s="1228"/>
      <c r="CF4" s="1504" t="str">
        <f>⑫付票!CE4&amp;""</f>
        <v/>
      </c>
      <c r="CG4" s="1228"/>
      <c r="CH4" s="1504" t="str">
        <f>⑫付票!CG4&amp;""</f>
        <v/>
      </c>
      <c r="CI4" s="1228"/>
      <c r="CJ4" s="1504" t="str">
        <f>⑫付票!CI4&amp;""</f>
        <v/>
      </c>
      <c r="CK4" s="1247"/>
      <c r="CM4" s="1378" t="str">
        <f>⑫付票!CL4&amp;""</f>
        <v/>
      </c>
      <c r="CN4" s="1379"/>
      <c r="CO4" s="1379" t="str">
        <f>⑫付票!CN4&amp;""</f>
        <v/>
      </c>
      <c r="CP4" s="1379"/>
      <c r="CQ4" s="1379" t="str">
        <f>⑫付票!CP4&amp;""</f>
        <v/>
      </c>
      <c r="CR4" s="1380"/>
      <c r="CS4" s="264"/>
      <c r="CT4" s="581"/>
      <c r="CU4" s="581"/>
      <c r="CV4" s="581"/>
      <c r="CW4" s="581"/>
      <c r="CX4" s="581"/>
      <c r="CY4" s="581"/>
      <c r="CZ4" s="581"/>
      <c r="DA4" s="581"/>
      <c r="DB4" s="581"/>
      <c r="DC4" s="581"/>
      <c r="DD4" s="581"/>
      <c r="DE4" s="581"/>
      <c r="DF4" s="581"/>
      <c r="DG4" s="581"/>
      <c r="DH4" s="581"/>
      <c r="DI4" s="581"/>
      <c r="DJ4" s="581"/>
      <c r="DK4" s="581"/>
      <c r="DL4" s="581"/>
      <c r="DM4" s="581"/>
      <c r="DN4" s="581"/>
      <c r="DO4" s="581"/>
      <c r="DP4" s="581"/>
      <c r="DQ4" s="581"/>
      <c r="DR4" s="581"/>
      <c r="DS4" s="581"/>
      <c r="DT4" s="581"/>
      <c r="DU4" s="581"/>
      <c r="DV4" s="581"/>
      <c r="DW4" s="581"/>
      <c r="DX4" s="581"/>
      <c r="DY4" s="581"/>
      <c r="DZ4" s="581"/>
      <c r="EA4" s="581"/>
      <c r="EB4" s="581"/>
      <c r="EC4" s="581"/>
      <c r="ED4" s="581"/>
      <c r="EE4" s="581"/>
      <c r="EF4" s="581"/>
      <c r="EG4" s="581"/>
      <c r="EH4" s="581"/>
      <c r="EI4" s="581"/>
      <c r="EJ4" s="581"/>
      <c r="EK4" s="581"/>
    </row>
    <row r="5" spans="1:141" s="411" customFormat="1" ht="23.25" customHeight="1">
      <c r="I5" s="1382"/>
      <c r="J5" s="1382"/>
      <c r="K5" s="1382"/>
      <c r="L5" s="1382"/>
      <c r="M5" s="1382"/>
      <c r="N5" s="1382"/>
      <c r="O5" s="1382"/>
      <c r="P5" s="1382"/>
      <c r="Q5" s="1382"/>
      <c r="R5" s="1382"/>
      <c r="S5" s="1371" t="s">
        <v>14</v>
      </c>
      <c r="T5" s="1371"/>
      <c r="X5" s="20" t="s">
        <v>15</v>
      </c>
      <c r="Y5" s="20"/>
      <c r="Z5" s="20"/>
      <c r="AA5" s="572"/>
      <c r="AB5" s="572"/>
      <c r="AC5" s="572"/>
      <c r="AD5" s="572"/>
      <c r="AE5" s="936">
        <v>20</v>
      </c>
      <c r="AF5" s="936"/>
      <c r="AG5" s="1505" t="str">
        <f>+⑫付票!AF5</f>
        <v/>
      </c>
      <c r="AH5" s="1505"/>
      <c r="AI5" s="572" t="s">
        <v>16</v>
      </c>
      <c r="AJ5" s="1505" t="str">
        <f>⑫付票!AI5&amp;""</f>
        <v/>
      </c>
      <c r="AK5" s="1505"/>
      <c r="AL5" s="572" t="s">
        <v>17</v>
      </c>
      <c r="AM5" s="1505" t="str">
        <f>⑫付票!AL5&amp;""</f>
        <v/>
      </c>
      <c r="AN5" s="1505"/>
      <c r="AO5" s="572" t="s">
        <v>18</v>
      </c>
      <c r="AP5" s="417"/>
      <c r="AQ5" s="417"/>
      <c r="AR5" s="417"/>
    </row>
    <row r="6" spans="1:141" s="411" customFormat="1" ht="23.25" customHeight="1">
      <c r="C6" s="572" t="s">
        <v>19</v>
      </c>
      <c r="D6" s="572" t="s">
        <v>20</v>
      </c>
      <c r="E6" s="572" t="s">
        <v>21</v>
      </c>
      <c r="F6" s="572" t="s">
        <v>22</v>
      </c>
      <c r="BW6" s="572" t="s">
        <v>19</v>
      </c>
      <c r="BX6" s="572" t="s">
        <v>20</v>
      </c>
      <c r="BY6" s="572" t="s">
        <v>21</v>
      </c>
      <c r="BZ6" s="572" t="s">
        <v>22</v>
      </c>
    </row>
    <row r="7" spans="1:141" s="411" customFormat="1" ht="11.25" customHeight="1">
      <c r="B7" s="1373" t="s">
        <v>23</v>
      </c>
      <c r="C7" s="1502" t="str">
        <f>⑫付票!B7&amp;""</f>
        <v/>
      </c>
      <c r="D7" s="1503"/>
      <c r="E7" s="1503" t="str">
        <f>⑫付票!D7&amp;""</f>
        <v/>
      </c>
      <c r="F7" s="1503"/>
      <c r="G7" s="1493" t="str">
        <f>⑫付票!F7&amp;""</f>
        <v/>
      </c>
      <c r="H7" s="1494"/>
      <c r="I7" s="1493" t="str">
        <f>⑫付票!H7&amp;""</f>
        <v/>
      </c>
      <c r="J7" s="1494"/>
      <c r="K7" s="1493" t="str">
        <f>⑫付票!J7&amp;""</f>
        <v/>
      </c>
      <c r="L7" s="1494"/>
      <c r="M7" s="1493" t="str">
        <f>⑫付票!L7&amp;""</f>
        <v/>
      </c>
      <c r="N7" s="1494"/>
      <c r="O7" s="1493" t="str">
        <f>⑫付票!N7&amp;""</f>
        <v/>
      </c>
      <c r="P7" s="1494"/>
      <c r="Q7" s="1493" t="str">
        <f>⑫付票!P7&amp;""</f>
        <v/>
      </c>
      <c r="R7" s="1494"/>
      <c r="S7" s="1493" t="str">
        <f>⑫付票!R7&amp;""</f>
        <v/>
      </c>
      <c r="T7" s="1494"/>
      <c r="U7" s="1493" t="str">
        <f>⑫付票!T7&amp;""</f>
        <v/>
      </c>
      <c r="V7" s="1494"/>
      <c r="W7" s="1493" t="str">
        <f>⑫付票!V7&amp;""</f>
        <v/>
      </c>
      <c r="X7" s="1494"/>
      <c r="Y7" s="1493" t="str">
        <f>⑫付票!X7&amp;""</f>
        <v/>
      </c>
      <c r="Z7" s="1494"/>
      <c r="AA7" s="1493" t="str">
        <f>⑫付票!Z7&amp;""</f>
        <v/>
      </c>
      <c r="AB7" s="1494"/>
      <c r="AC7" s="1493" t="str">
        <f>⑫付票!AB7&amp;""</f>
        <v/>
      </c>
      <c r="AD7" s="1494"/>
      <c r="AE7" s="1493" t="str">
        <f>⑫付票!AD7&amp;""</f>
        <v/>
      </c>
      <c r="AF7" s="1494"/>
      <c r="AG7" s="1493" t="str">
        <f>⑫付票!AF7&amp;""</f>
        <v/>
      </c>
      <c r="AH7" s="1494"/>
      <c r="AI7" s="1493" t="str">
        <f>⑫付票!AH7&amp;""</f>
        <v/>
      </c>
      <c r="AJ7" s="1494"/>
      <c r="AK7" s="1493" t="str">
        <f>⑫付票!AJ7&amp;""</f>
        <v/>
      </c>
      <c r="AL7" s="1494"/>
      <c r="AM7" s="1493" t="str">
        <f>⑫付票!AL7&amp;""</f>
        <v/>
      </c>
      <c r="AN7" s="1494"/>
      <c r="AO7" s="1493" t="str">
        <f>⑫付票!AN7&amp;""</f>
        <v/>
      </c>
      <c r="AP7" s="1494"/>
      <c r="AQ7" s="1493" t="str">
        <f>⑫付票!AP7&amp;""</f>
        <v/>
      </c>
      <c r="AR7" s="1494"/>
      <c r="AS7" s="1493" t="str">
        <f>⑫付票!AR7&amp;""</f>
        <v/>
      </c>
      <c r="AT7" s="1494"/>
      <c r="AU7" s="1493" t="str">
        <f>⑫付票!AT7&amp;""</f>
        <v/>
      </c>
      <c r="AV7" s="1494"/>
      <c r="AW7" s="1497" t="str">
        <f>⑫付票!AV7&amp;""</f>
        <v/>
      </c>
      <c r="AX7" s="1334"/>
      <c r="AY7" s="420"/>
      <c r="AZ7" s="421"/>
      <c r="BA7" s="1163" t="s">
        <v>24</v>
      </c>
      <c r="BB7" s="1164"/>
      <c r="BC7" s="1164"/>
      <c r="BD7" s="1165"/>
      <c r="BE7" s="1338" t="s">
        <v>25</v>
      </c>
      <c r="BF7" s="1339"/>
      <c r="BG7" s="1339"/>
      <c r="BH7" s="1339"/>
      <c r="BI7" s="1339"/>
      <c r="BJ7" s="1339"/>
      <c r="BK7" s="1339"/>
      <c r="BL7" s="1339"/>
      <c r="BM7" s="1339"/>
      <c r="BN7" s="1339"/>
      <c r="BO7" s="1339"/>
      <c r="BP7" s="1339"/>
      <c r="BQ7" s="1339"/>
      <c r="BR7" s="1339"/>
      <c r="BS7" s="1339"/>
      <c r="BT7" s="1339"/>
      <c r="BU7" s="1339"/>
      <c r="BV7" s="1340"/>
      <c r="BW7" s="1344" t="s">
        <v>26</v>
      </c>
      <c r="BX7" s="1345"/>
      <c r="BY7" s="1345"/>
      <c r="BZ7" s="1345"/>
      <c r="CA7" s="1345"/>
      <c r="CB7" s="1345"/>
      <c r="CC7" s="1345"/>
      <c r="CD7" s="1345"/>
      <c r="CE7" s="1345"/>
      <c r="CF7" s="1345"/>
      <c r="CG7" s="1345"/>
      <c r="CH7" s="1345"/>
      <c r="CI7" s="1345"/>
      <c r="CJ7" s="1345"/>
      <c r="CK7" s="1345"/>
      <c r="CL7" s="1345"/>
      <c r="CM7" s="1345"/>
      <c r="CN7" s="1345"/>
      <c r="CO7" s="1345"/>
      <c r="CP7" s="1345"/>
      <c r="CQ7" s="1345"/>
      <c r="CR7" s="1346"/>
    </row>
    <row r="8" spans="1:141" s="411" customFormat="1" ht="11.25" customHeight="1">
      <c r="B8" s="1374"/>
      <c r="C8" s="1502"/>
      <c r="D8" s="1503"/>
      <c r="E8" s="1503"/>
      <c r="F8" s="1503"/>
      <c r="G8" s="1495"/>
      <c r="H8" s="1496"/>
      <c r="I8" s="1495"/>
      <c r="J8" s="1496"/>
      <c r="K8" s="1495"/>
      <c r="L8" s="1496"/>
      <c r="M8" s="1495"/>
      <c r="N8" s="1496"/>
      <c r="O8" s="1495"/>
      <c r="P8" s="1496"/>
      <c r="Q8" s="1495"/>
      <c r="R8" s="1496"/>
      <c r="S8" s="1495"/>
      <c r="T8" s="1496"/>
      <c r="U8" s="1495"/>
      <c r="V8" s="1496"/>
      <c r="W8" s="1495"/>
      <c r="X8" s="1496"/>
      <c r="Y8" s="1495"/>
      <c r="Z8" s="1496"/>
      <c r="AA8" s="1495"/>
      <c r="AB8" s="1496"/>
      <c r="AC8" s="1495"/>
      <c r="AD8" s="1496"/>
      <c r="AE8" s="1495"/>
      <c r="AF8" s="1496"/>
      <c r="AG8" s="1495"/>
      <c r="AH8" s="1496"/>
      <c r="AI8" s="1495"/>
      <c r="AJ8" s="1496"/>
      <c r="AK8" s="1495"/>
      <c r="AL8" s="1496"/>
      <c r="AM8" s="1495"/>
      <c r="AN8" s="1496"/>
      <c r="AO8" s="1495"/>
      <c r="AP8" s="1496"/>
      <c r="AQ8" s="1495"/>
      <c r="AR8" s="1496"/>
      <c r="AS8" s="1495"/>
      <c r="AT8" s="1496"/>
      <c r="AU8" s="1495"/>
      <c r="AV8" s="1496"/>
      <c r="AW8" s="1498"/>
      <c r="AX8" s="1336"/>
      <c r="AY8" s="420"/>
      <c r="AZ8" s="421"/>
      <c r="BA8" s="1337"/>
      <c r="BB8" s="1121"/>
      <c r="BC8" s="1121"/>
      <c r="BD8" s="1122"/>
      <c r="BE8" s="1341"/>
      <c r="BF8" s="1342"/>
      <c r="BG8" s="1342"/>
      <c r="BH8" s="1342"/>
      <c r="BI8" s="1342"/>
      <c r="BJ8" s="1342"/>
      <c r="BK8" s="1342"/>
      <c r="BL8" s="1342"/>
      <c r="BM8" s="1342"/>
      <c r="BN8" s="1342"/>
      <c r="BO8" s="1342"/>
      <c r="BP8" s="1342"/>
      <c r="BQ8" s="1342"/>
      <c r="BR8" s="1342"/>
      <c r="BS8" s="1342"/>
      <c r="BT8" s="1342"/>
      <c r="BU8" s="1342"/>
      <c r="BV8" s="1343"/>
      <c r="BW8" s="1347" t="str">
        <f>⑫付票!BV8&amp;""</f>
        <v/>
      </c>
      <c r="BX8" s="1348"/>
      <c r="BY8" s="1348"/>
      <c r="BZ8" s="1348"/>
      <c r="CA8" s="1348"/>
      <c r="CB8" s="1348"/>
      <c r="CC8" s="1348"/>
      <c r="CD8" s="1348"/>
      <c r="CE8" s="1348"/>
      <c r="CF8" s="1348"/>
      <c r="CG8" s="1348"/>
      <c r="CH8" s="1348"/>
      <c r="CI8" s="1348"/>
      <c r="CJ8" s="1348"/>
      <c r="CK8" s="1348"/>
      <c r="CL8" s="1348"/>
      <c r="CM8" s="1348"/>
      <c r="CN8" s="1348"/>
      <c r="CO8" s="1348"/>
      <c r="CP8" s="1348"/>
      <c r="CQ8" s="1348"/>
      <c r="CR8" s="1349"/>
    </row>
    <row r="9" spans="1:141" s="411" customFormat="1" ht="23.25" customHeight="1">
      <c r="B9" s="1375"/>
      <c r="C9" s="1487" t="str">
        <f>⑫付票!B9&amp;""</f>
        <v/>
      </c>
      <c r="D9" s="1488"/>
      <c r="E9" s="1489" t="str">
        <f>⑫付票!D9&amp;""</f>
        <v/>
      </c>
      <c r="F9" s="1490"/>
      <c r="G9" s="1489" t="str">
        <f>⑫付票!F9&amp;""</f>
        <v/>
      </c>
      <c r="H9" s="1490"/>
      <c r="I9" s="1489" t="str">
        <f>⑫付票!H9&amp;""</f>
        <v/>
      </c>
      <c r="J9" s="1490"/>
      <c r="K9" s="1489" t="str">
        <f>⑫付票!J9&amp;""</f>
        <v/>
      </c>
      <c r="L9" s="1490"/>
      <c r="M9" s="1489" t="str">
        <f>⑫付票!L9&amp;""</f>
        <v/>
      </c>
      <c r="N9" s="1490"/>
      <c r="O9" s="1489" t="str">
        <f>⑫付票!N9&amp;""</f>
        <v/>
      </c>
      <c r="P9" s="1490"/>
      <c r="Q9" s="1489" t="str">
        <f>⑫付票!P9&amp;""</f>
        <v/>
      </c>
      <c r="R9" s="1490"/>
      <c r="S9" s="1489" t="str">
        <f>⑫付票!R9&amp;""</f>
        <v/>
      </c>
      <c r="T9" s="1490"/>
      <c r="U9" s="1489" t="str">
        <f>⑫付票!T9&amp;""</f>
        <v/>
      </c>
      <c r="V9" s="1490"/>
      <c r="W9" s="1489" t="str">
        <f>⑫付票!V9&amp;""</f>
        <v/>
      </c>
      <c r="X9" s="1490"/>
      <c r="Y9" s="1489" t="str">
        <f>⑫付票!X9&amp;""</f>
        <v/>
      </c>
      <c r="Z9" s="1490"/>
      <c r="AA9" s="1489" t="str">
        <f>⑫付票!Z9&amp;""</f>
        <v/>
      </c>
      <c r="AB9" s="1490"/>
      <c r="AC9" s="1489" t="str">
        <f>⑫付票!AB9&amp;""</f>
        <v/>
      </c>
      <c r="AD9" s="1490"/>
      <c r="AE9" s="1489" t="str">
        <f>⑫付票!AD9&amp;""</f>
        <v/>
      </c>
      <c r="AF9" s="1490"/>
      <c r="AG9" s="1489" t="str">
        <f>⑫付票!AF9&amp;""</f>
        <v/>
      </c>
      <c r="AH9" s="1490"/>
      <c r="AI9" s="1489" t="str">
        <f>⑫付票!AH9&amp;""</f>
        <v/>
      </c>
      <c r="AJ9" s="1490"/>
      <c r="AK9" s="1489" t="str">
        <f>⑫付票!AJ9&amp;""</f>
        <v/>
      </c>
      <c r="AL9" s="1490"/>
      <c r="AM9" s="1489" t="str">
        <f>⑫付票!AL9&amp;""</f>
        <v/>
      </c>
      <c r="AN9" s="1490"/>
      <c r="AO9" s="1489" t="str">
        <f>⑫付票!AN9&amp;""</f>
        <v/>
      </c>
      <c r="AP9" s="1490"/>
      <c r="AQ9" s="1489" t="str">
        <f>⑫付票!AP9&amp;""</f>
        <v/>
      </c>
      <c r="AR9" s="1490"/>
      <c r="AS9" s="1489" t="str">
        <f>⑫付票!AR9&amp;""</f>
        <v/>
      </c>
      <c r="AT9" s="1490"/>
      <c r="AU9" s="1489" t="str">
        <f>⑫付票!AT9&amp;""</f>
        <v/>
      </c>
      <c r="AV9" s="1490"/>
      <c r="AW9" s="1500" t="str">
        <f>⑫付票!AV9&amp;""</f>
        <v/>
      </c>
      <c r="AX9" s="1501"/>
      <c r="AY9" s="422"/>
      <c r="AZ9" s="417"/>
      <c r="BA9" s="1166"/>
      <c r="BB9" s="1167"/>
      <c r="BC9" s="1167"/>
      <c r="BD9" s="1168"/>
      <c r="BE9" s="1323" t="str">
        <f>⑫付票!BD9&amp;""</f>
        <v/>
      </c>
      <c r="BF9" s="1324"/>
      <c r="BG9" s="1298" t="str">
        <f>⑫付票!BF9&amp;""</f>
        <v/>
      </c>
      <c r="BH9" s="1299"/>
      <c r="BI9" s="1298" t="str">
        <f>⑫付票!BH9&amp;""</f>
        <v/>
      </c>
      <c r="BJ9" s="1299"/>
      <c r="BK9" s="1298" t="str">
        <f>⑫付票!BJ9&amp;""</f>
        <v/>
      </c>
      <c r="BL9" s="1299"/>
      <c r="BM9" s="1298" t="str">
        <f>⑫付票!BL9&amp;""</f>
        <v/>
      </c>
      <c r="BN9" s="1299"/>
      <c r="BO9" s="1298" t="str">
        <f>⑫付票!BN9&amp;""</f>
        <v/>
      </c>
      <c r="BP9" s="1299"/>
      <c r="BQ9" s="1298" t="str">
        <f>⑫付票!BP9&amp;""</f>
        <v/>
      </c>
      <c r="BR9" s="1299"/>
      <c r="BS9" s="1298" t="str">
        <f>⑫付票!BR9&amp;""</f>
        <v/>
      </c>
      <c r="BT9" s="1299"/>
      <c r="BU9" s="1298" t="str">
        <f>⑫付票!BT9&amp;""</f>
        <v/>
      </c>
      <c r="BV9" s="1300"/>
      <c r="BW9" s="1499" t="str">
        <f>⑫付票!BV9&amp;""</f>
        <v>　</v>
      </c>
      <c r="BX9" s="1299"/>
      <c r="BY9" s="1298" t="str">
        <f>⑫付票!BX9&amp;""</f>
        <v/>
      </c>
      <c r="BZ9" s="1299"/>
      <c r="CA9" s="1298" t="str">
        <f>⑫付票!BZ9&amp;""</f>
        <v/>
      </c>
      <c r="CB9" s="1299"/>
      <c r="CC9" s="1298" t="str">
        <f>⑫付票!CB9&amp;""</f>
        <v/>
      </c>
      <c r="CD9" s="1299"/>
      <c r="CE9" s="1298" t="str">
        <f>⑫付票!CD9&amp;""</f>
        <v/>
      </c>
      <c r="CF9" s="1299"/>
      <c r="CG9" s="1298" t="str">
        <f>⑫付票!CF9&amp;""</f>
        <v/>
      </c>
      <c r="CH9" s="1299"/>
      <c r="CI9" s="1298" t="str">
        <f>⑫付票!CH9&amp;""</f>
        <v/>
      </c>
      <c r="CJ9" s="1299"/>
      <c r="CK9" s="1298" t="str">
        <f>⑫付票!CJ9&amp;""</f>
        <v/>
      </c>
      <c r="CL9" s="1299"/>
      <c r="CM9" s="1298" t="str">
        <f>⑫付票!CL9&amp;""</f>
        <v/>
      </c>
      <c r="CN9" s="1299"/>
      <c r="CO9" s="1298" t="str">
        <f>⑫付票!CN9&amp;""</f>
        <v/>
      </c>
      <c r="CP9" s="1299"/>
      <c r="CQ9" s="1298" t="str">
        <f>⑫付票!CP9&amp;""</f>
        <v/>
      </c>
      <c r="CR9" s="1300"/>
    </row>
    <row r="10" spans="1:141" s="411" customFormat="1" ht="23.25" customHeight="1">
      <c r="A10" s="265"/>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5"/>
      <c r="AW10" s="545"/>
      <c r="AX10" s="422"/>
      <c r="AY10" s="417"/>
      <c r="AZ10" s="573"/>
      <c r="BA10" s="573"/>
      <c r="BB10" s="573"/>
      <c r="BC10" s="573"/>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row>
    <row r="11" spans="1:141" ht="23.25" customHeight="1">
      <c r="A11" s="567"/>
      <c r="B11" s="567"/>
      <c r="C11" s="638" t="s">
        <v>2518</v>
      </c>
      <c r="D11" s="636"/>
      <c r="E11" s="636"/>
      <c r="F11" s="636"/>
      <c r="G11" s="636"/>
      <c r="H11" s="636"/>
      <c r="I11" s="636"/>
      <c r="J11" s="636"/>
      <c r="K11" s="636"/>
      <c r="L11" s="636"/>
      <c r="M11" s="535"/>
      <c r="N11" s="535"/>
      <c r="O11" s="535"/>
      <c r="P11" s="535"/>
      <c r="Q11" s="535"/>
      <c r="R11" s="535"/>
      <c r="S11" s="535"/>
      <c r="T11" s="535"/>
      <c r="U11" s="535"/>
      <c r="V11" s="535"/>
      <c r="W11" s="535"/>
      <c r="X11" s="535"/>
      <c r="Y11" s="535"/>
      <c r="Z11" s="535"/>
      <c r="AA11" s="535"/>
      <c r="BQ11" s="231"/>
      <c r="BR11" s="231"/>
    </row>
    <row r="12" spans="1:141" ht="23.25" customHeight="1">
      <c r="C12" s="638" t="s">
        <v>2520</v>
      </c>
      <c r="D12" s="637"/>
      <c r="E12" s="637"/>
      <c r="F12" s="637"/>
      <c r="G12" s="637"/>
      <c r="H12" s="637"/>
      <c r="I12" s="637"/>
      <c r="J12" s="637"/>
      <c r="K12" s="343"/>
      <c r="L12" s="633"/>
      <c r="M12" s="633"/>
      <c r="N12" s="634"/>
      <c r="O12" s="634"/>
      <c r="P12" s="634"/>
      <c r="Q12" s="634"/>
      <c r="R12" s="634"/>
      <c r="S12" s="634"/>
      <c r="T12" s="634"/>
      <c r="U12" s="634"/>
      <c r="V12" s="563"/>
      <c r="W12" s="563"/>
      <c r="X12" s="563"/>
      <c r="Y12" s="563"/>
      <c r="Z12" s="563"/>
      <c r="AA12" s="563"/>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CO12" s="402"/>
      <c r="CP12" s="402"/>
      <c r="CQ12" s="402"/>
      <c r="CR12" s="402"/>
      <c r="CT12" s="581"/>
      <c r="CU12" s="581"/>
      <c r="CV12" s="581"/>
      <c r="CW12" s="581"/>
      <c r="CX12" s="581"/>
      <c r="CY12" s="581"/>
      <c r="CZ12" s="581"/>
      <c r="DA12" s="581"/>
      <c r="DB12" s="581"/>
      <c r="DC12" s="581"/>
      <c r="DD12" s="581"/>
      <c r="DE12" s="581"/>
      <c r="DF12" s="581"/>
      <c r="DG12" s="581"/>
      <c r="DH12" s="581"/>
      <c r="DI12" s="581"/>
      <c r="DJ12" s="581"/>
      <c r="DK12" s="581"/>
      <c r="DL12" s="581"/>
      <c r="DM12" s="581"/>
      <c r="DN12" s="581"/>
      <c r="DO12" s="581"/>
      <c r="DP12" s="581"/>
      <c r="DQ12" s="581"/>
      <c r="DR12" s="581"/>
      <c r="DS12" s="581"/>
      <c r="DT12" s="581"/>
      <c r="DU12" s="581"/>
      <c r="DV12" s="581"/>
      <c r="DW12" s="581"/>
      <c r="DX12" s="581"/>
      <c r="DY12" s="581"/>
      <c r="DZ12" s="581"/>
      <c r="EA12" s="581"/>
      <c r="EB12" s="581"/>
      <c r="EC12" s="581"/>
      <c r="ED12" s="581"/>
      <c r="EE12" s="581"/>
      <c r="EF12" s="581"/>
      <c r="EG12" s="581"/>
      <c r="EH12" s="581"/>
      <c r="EI12" s="581"/>
      <c r="EJ12" s="581"/>
      <c r="EK12" s="402"/>
    </row>
    <row r="13" spans="1:141" ht="23.25" customHeight="1">
      <c r="A13" s="531"/>
      <c r="B13" s="531"/>
      <c r="C13" s="640" t="s">
        <v>2521</v>
      </c>
      <c r="D13" s="637"/>
      <c r="E13" s="637"/>
      <c r="F13" s="637"/>
      <c r="G13" s="637"/>
      <c r="H13" s="637"/>
      <c r="I13" s="637"/>
      <c r="J13" s="637"/>
      <c r="K13" s="343"/>
      <c r="L13" s="633"/>
      <c r="M13" s="633"/>
      <c r="N13" s="633"/>
      <c r="O13" s="633"/>
      <c r="P13" s="633"/>
      <c r="Q13" s="633"/>
      <c r="R13" s="633"/>
      <c r="S13" s="633"/>
      <c r="T13" s="633"/>
      <c r="U13" s="633"/>
      <c r="V13" s="563"/>
      <c r="W13" s="563"/>
      <c r="X13" s="563"/>
      <c r="Y13" s="563"/>
      <c r="Z13" s="563"/>
      <c r="AA13" s="563"/>
      <c r="AJ13" s="531"/>
      <c r="AK13" s="531"/>
      <c r="AL13" s="531"/>
      <c r="AM13" s="531"/>
      <c r="AN13" s="531"/>
      <c r="AO13" s="531"/>
      <c r="AP13" s="531"/>
      <c r="AQ13" s="531"/>
      <c r="AR13" s="531"/>
      <c r="AS13" s="531"/>
      <c r="AT13" s="531"/>
      <c r="AU13" s="531"/>
      <c r="AV13" s="531"/>
      <c r="AW13" s="531"/>
      <c r="AX13" s="531"/>
      <c r="BA13" s="402"/>
      <c r="BB13" s="402"/>
      <c r="BC13" s="402"/>
      <c r="BD13" s="402"/>
      <c r="BE13" s="402"/>
      <c r="BF13" s="402"/>
      <c r="BG13" s="402"/>
      <c r="BH13" s="402"/>
      <c r="BI13" s="402"/>
      <c r="BJ13" s="402"/>
      <c r="BK13" s="402"/>
      <c r="BL13" s="402"/>
      <c r="BM13" s="402"/>
      <c r="BN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T13" s="402"/>
      <c r="CU13" s="402"/>
      <c r="CV13" s="402"/>
      <c r="CW13" s="402"/>
      <c r="CX13" s="402"/>
      <c r="CY13" s="402"/>
      <c r="CZ13" s="402"/>
      <c r="DA13" s="402"/>
      <c r="DB13" s="402"/>
      <c r="DC13" s="402"/>
      <c r="DD13" s="402"/>
      <c r="DE13" s="402"/>
      <c r="DF13" s="402"/>
      <c r="DG13" s="402"/>
      <c r="DH13" s="402"/>
      <c r="DI13" s="402"/>
      <c r="DK13" s="402"/>
      <c r="DL13" s="402"/>
      <c r="DM13" s="402"/>
      <c r="DN13" s="402"/>
      <c r="DO13" s="402"/>
      <c r="DP13" s="402"/>
      <c r="DQ13" s="402"/>
      <c r="DR13" s="402"/>
      <c r="DS13" s="402"/>
      <c r="DT13" s="402"/>
      <c r="DU13" s="402"/>
      <c r="DV13" s="402"/>
      <c r="DW13" s="402"/>
      <c r="DY13" s="402"/>
      <c r="DZ13" s="402"/>
      <c r="EA13" s="402"/>
      <c r="EB13" s="402"/>
      <c r="EC13" s="402"/>
      <c r="ED13" s="402"/>
      <c r="EE13" s="402"/>
      <c r="EF13" s="402"/>
      <c r="EG13" s="402"/>
      <c r="EH13" s="402"/>
      <c r="EI13" s="402"/>
      <c r="EJ13" s="402"/>
      <c r="EK13" s="402"/>
    </row>
    <row r="14" spans="1:141" s="548" customFormat="1" ht="23.25" customHeight="1" thickBot="1">
      <c r="A14" s="631" t="s">
        <v>733</v>
      </c>
      <c r="B14" s="632"/>
      <c r="I14" s="549"/>
      <c r="J14" s="549"/>
      <c r="K14" s="549"/>
      <c r="L14" s="549"/>
      <c r="M14" s="549"/>
      <c r="N14" s="549"/>
      <c r="O14" s="549"/>
      <c r="P14" s="549"/>
      <c r="Q14" s="549"/>
      <c r="R14" s="549"/>
      <c r="S14" s="550"/>
      <c r="T14" s="550"/>
      <c r="X14" s="550"/>
      <c r="Y14" s="550"/>
      <c r="Z14" s="550"/>
      <c r="AA14" s="550"/>
      <c r="AB14" s="550"/>
      <c r="AC14" s="550"/>
      <c r="AD14" s="550"/>
      <c r="AE14" s="550"/>
      <c r="AF14" s="550"/>
      <c r="AG14" s="551"/>
      <c r="AH14" s="551"/>
      <c r="AI14" s="550"/>
      <c r="AJ14" s="551"/>
      <c r="AK14" s="551"/>
      <c r="AL14" s="550"/>
      <c r="AM14" s="551"/>
      <c r="AN14" s="551"/>
      <c r="AO14" s="550"/>
      <c r="AP14" s="550"/>
      <c r="AQ14" s="550"/>
      <c r="AR14" s="550"/>
      <c r="CW14" s="550"/>
      <c r="CX14" s="550"/>
      <c r="CY14" s="550"/>
      <c r="CZ14" s="550"/>
      <c r="DA14" s="550"/>
      <c r="DB14" s="550"/>
    </row>
    <row r="15" spans="1:141" s="548" customFormat="1" ht="23.25" customHeight="1">
      <c r="B15" s="1455"/>
      <c r="C15" s="1507" t="s">
        <v>2522</v>
      </c>
      <c r="D15" s="1508"/>
      <c r="E15" s="1508"/>
      <c r="F15" s="1508"/>
      <c r="G15" s="1508"/>
      <c r="H15" s="1508"/>
      <c r="I15" s="1508"/>
      <c r="J15" s="1508"/>
      <c r="K15" s="1508"/>
      <c r="L15" s="1508"/>
      <c r="M15" s="1508"/>
      <c r="N15" s="1508"/>
      <c r="O15" s="1508"/>
      <c r="P15" s="1508"/>
      <c r="Q15" s="1508"/>
      <c r="R15" s="1508"/>
      <c r="S15" s="1508"/>
      <c r="T15" s="1508"/>
      <c r="U15" s="1508"/>
      <c r="V15" s="1509"/>
      <c r="W15" s="1457" t="s">
        <v>734</v>
      </c>
      <c r="X15" s="1457"/>
      <c r="Y15" s="1457"/>
      <c r="Z15" s="1457"/>
      <c r="AA15" s="1457"/>
      <c r="AB15" s="1457"/>
      <c r="AC15" s="1457"/>
      <c r="AD15" s="1457"/>
      <c r="AE15" s="1457"/>
      <c r="AF15" s="1457"/>
      <c r="AG15" s="1457"/>
      <c r="AH15" s="1457"/>
      <c r="AI15" s="1457"/>
      <c r="AJ15" s="1457"/>
      <c r="AK15" s="1457"/>
      <c r="AL15" s="1457"/>
      <c r="AM15" s="1457"/>
      <c r="AN15" s="1457"/>
      <c r="AO15" s="1457"/>
      <c r="AP15" s="1457"/>
      <c r="AQ15" s="1457"/>
      <c r="AR15" s="1457"/>
      <c r="AS15" s="1457"/>
      <c r="AT15" s="1457"/>
      <c r="AU15" s="1457"/>
      <c r="AV15" s="1457"/>
      <c r="AW15" s="1457"/>
      <c r="AX15" s="1457"/>
      <c r="AY15" s="1457"/>
      <c r="AZ15" s="1457"/>
      <c r="BA15" s="1457"/>
      <c r="BB15" s="1457"/>
      <c r="BC15" s="1457"/>
      <c r="BD15" s="1457"/>
      <c r="BE15" s="1457"/>
      <c r="BF15" s="1457"/>
      <c r="BG15" s="1459" t="s">
        <v>30</v>
      </c>
      <c r="BH15" s="1459"/>
      <c r="BI15" s="1459"/>
      <c r="BJ15" s="1459"/>
      <c r="BK15" s="1459"/>
      <c r="BL15" s="1459"/>
      <c r="BM15" s="1459"/>
      <c r="BN15" s="1459"/>
      <c r="BO15" s="1459" t="s">
        <v>735</v>
      </c>
      <c r="BP15" s="1459"/>
      <c r="BQ15" s="1459"/>
      <c r="BR15" s="1459"/>
      <c r="BS15" s="1459"/>
      <c r="BT15" s="1459"/>
      <c r="BU15" s="1459"/>
      <c r="BV15" s="1459"/>
      <c r="BW15" s="1459"/>
      <c r="BX15" s="1459"/>
      <c r="BY15" s="1459"/>
      <c r="BZ15" s="1459"/>
      <c r="CA15" s="1459"/>
      <c r="CB15" s="1459"/>
      <c r="CC15" s="1459"/>
      <c r="CD15" s="1473"/>
    </row>
    <row r="16" spans="1:141" s="548" customFormat="1" ht="23.25" customHeight="1" thickBot="1">
      <c r="B16" s="1456"/>
      <c r="C16" s="1510"/>
      <c r="D16" s="1511"/>
      <c r="E16" s="1511"/>
      <c r="F16" s="1511"/>
      <c r="G16" s="1511"/>
      <c r="H16" s="1511"/>
      <c r="I16" s="1511"/>
      <c r="J16" s="1511"/>
      <c r="K16" s="1511"/>
      <c r="L16" s="1511"/>
      <c r="M16" s="1511"/>
      <c r="N16" s="1511"/>
      <c r="O16" s="1511"/>
      <c r="P16" s="1511"/>
      <c r="Q16" s="1511"/>
      <c r="R16" s="1511"/>
      <c r="S16" s="1511"/>
      <c r="T16" s="1511"/>
      <c r="U16" s="1511"/>
      <c r="V16" s="1512"/>
      <c r="W16" s="1458"/>
      <c r="X16" s="1458"/>
      <c r="Y16" s="1458"/>
      <c r="Z16" s="1458"/>
      <c r="AA16" s="1458"/>
      <c r="AB16" s="1458"/>
      <c r="AC16" s="1458"/>
      <c r="AD16" s="1458"/>
      <c r="AE16" s="1458"/>
      <c r="AF16" s="1458"/>
      <c r="AG16" s="1458"/>
      <c r="AH16" s="1458"/>
      <c r="AI16" s="1458"/>
      <c r="AJ16" s="1458"/>
      <c r="AK16" s="1458"/>
      <c r="AL16" s="1458"/>
      <c r="AM16" s="1458"/>
      <c r="AN16" s="1458"/>
      <c r="AO16" s="1458"/>
      <c r="AP16" s="1458"/>
      <c r="AQ16" s="1458"/>
      <c r="AR16" s="1458"/>
      <c r="AS16" s="1458"/>
      <c r="AT16" s="1458"/>
      <c r="AU16" s="1458"/>
      <c r="AV16" s="1458"/>
      <c r="AW16" s="1458"/>
      <c r="AX16" s="1458"/>
      <c r="AY16" s="1458"/>
      <c r="AZ16" s="1458"/>
      <c r="BA16" s="1458"/>
      <c r="BB16" s="1458"/>
      <c r="BC16" s="1458"/>
      <c r="BD16" s="1458"/>
      <c r="BE16" s="1458"/>
      <c r="BF16" s="1458"/>
      <c r="BG16" s="1452" t="s">
        <v>736</v>
      </c>
      <c r="BH16" s="1452"/>
      <c r="BI16" s="1452"/>
      <c r="BJ16" s="1452"/>
      <c r="BK16" s="1452"/>
      <c r="BL16" s="1452"/>
      <c r="BM16" s="1452"/>
      <c r="BN16" s="1452"/>
      <c r="BO16" s="1452"/>
      <c r="BP16" s="1452"/>
      <c r="BQ16" s="1452"/>
      <c r="BR16" s="1452"/>
      <c r="BS16" s="1452"/>
      <c r="BT16" s="1452"/>
      <c r="BU16" s="1452"/>
      <c r="BV16" s="1452"/>
      <c r="BW16" s="1452"/>
      <c r="BX16" s="1452"/>
      <c r="BY16" s="1452"/>
      <c r="BZ16" s="1452"/>
      <c r="CA16" s="1452"/>
      <c r="CB16" s="1452"/>
      <c r="CC16" s="1452"/>
      <c r="CD16" s="1476"/>
    </row>
    <row r="17" spans="1:167" s="548" customFormat="1" ht="23.25" customHeight="1">
      <c r="B17" s="1424">
        <v>1</v>
      </c>
      <c r="C17" s="1426" t="str">
        <f>+IF(入力シート!$F187="","",入力シート!F187)</f>
        <v/>
      </c>
      <c r="D17" s="1427"/>
      <c r="E17" s="1430" t="s">
        <v>34</v>
      </c>
      <c r="F17" s="1432" t="str">
        <f>+IF(入力シート!$H187="","",MID(TEXT(入力シート!$H187,"0#"),入力シート!$BJ$9,1))</f>
        <v/>
      </c>
      <c r="G17" s="1427"/>
      <c r="H17" s="1432" t="str">
        <f>+IF(入力シート!$H187="","",MID(TEXT(入力シート!$H187,"0#"),入力シート!$BL$9,1))</f>
        <v/>
      </c>
      <c r="I17" s="1427"/>
      <c r="J17" s="1430" t="s">
        <v>34</v>
      </c>
      <c r="K17" s="1434" t="str">
        <f>+IF(入力シート!$J187="","",MID(TEXT(入力シート!$J187,"00000#"),入力シート!$BJ$9,1))</f>
        <v/>
      </c>
      <c r="L17" s="1435"/>
      <c r="M17" s="1434" t="str">
        <f>+IF(入力シート!$J187="","",MID(TEXT(入力シート!$J187,"00000#"),入力シート!$BL$9,1))</f>
        <v/>
      </c>
      <c r="N17" s="1435"/>
      <c r="O17" s="1434" t="str">
        <f>+IF(入力シート!$J187="","",MID(TEXT(入力シート!$J187,"00000#"),入力シート!$BN$9,1))</f>
        <v/>
      </c>
      <c r="P17" s="1435"/>
      <c r="Q17" s="1434" t="str">
        <f>+IF(入力シート!$J187="","",MID(TEXT(入力シート!$J187,"00000#"),入力シート!$BP$9,1))</f>
        <v/>
      </c>
      <c r="R17" s="1435"/>
      <c r="S17" s="1434" t="str">
        <f>+IF(入力シート!$J187="","",MID(TEXT(入力シート!$J187,"00000#"),入力シート!$BR$9,1))</f>
        <v/>
      </c>
      <c r="T17" s="1435"/>
      <c r="U17" s="1434" t="str">
        <f>+IF(入力シート!$J187="","",MID(TEXT(入力シート!$J187,"00000#"),入力シート!$BT$9,1))</f>
        <v/>
      </c>
      <c r="V17" s="1435"/>
      <c r="W17" s="1447" t="str">
        <f>+IF(入力シート!$L187="","",MID(入力シート!$L187,入力シート!BI$181,1))</f>
        <v/>
      </c>
      <c r="X17" s="1416"/>
      <c r="Y17" s="1484" t="str">
        <f>+IF(入力シート!$L187="","",MID(入力シート!$L187,入力シート!BK$181,1))</f>
        <v/>
      </c>
      <c r="Z17" s="1485"/>
      <c r="AA17" s="1484" t="str">
        <f>+IF(入力シート!$L187="","",MID(入力シート!$L187,入力シート!BM$181,1))</f>
        <v/>
      </c>
      <c r="AB17" s="1485"/>
      <c r="AC17" s="1484" t="str">
        <f>+IF(入力シート!$L187="","",MID(入力シート!$L187,入力シート!BO$181,1))</f>
        <v/>
      </c>
      <c r="AD17" s="1485"/>
      <c r="AE17" s="1484" t="str">
        <f>+IF(入力シート!$L187="","",MID(入力シート!$L187,入力シート!BQ$181,1))</f>
        <v/>
      </c>
      <c r="AF17" s="1485"/>
      <c r="AG17" s="1484" t="str">
        <f>+IF(入力シート!$L187="","",MID(入力シート!$L187,入力シート!BS$181,1))</f>
        <v/>
      </c>
      <c r="AH17" s="1485"/>
      <c r="AI17" s="1484" t="str">
        <f>+IF(入力シート!$L187="","",MID(入力シート!$L187,入力シート!BU$181,1))</f>
        <v/>
      </c>
      <c r="AJ17" s="1485"/>
      <c r="AK17" s="1484" t="str">
        <f>+IF(入力シート!$L187="","",MID(入力シート!$L187,入力シート!BW$181,1))</f>
        <v/>
      </c>
      <c r="AL17" s="1485"/>
      <c r="AM17" s="1484" t="str">
        <f>+IF(入力シート!$L187="","",MID(入力シート!$L187,入力シート!BY$181,1))</f>
        <v/>
      </c>
      <c r="AN17" s="1485"/>
      <c r="AO17" s="1484" t="str">
        <f>+IF(入力シート!$L187="","",MID(入力シート!$L187,入力シート!CA$181,1))</f>
        <v/>
      </c>
      <c r="AP17" s="1485"/>
      <c r="AQ17" s="1484" t="str">
        <f>+IF(入力シート!$L187="","",MID(入力シート!$L187,入力シート!CC$181,1))</f>
        <v/>
      </c>
      <c r="AR17" s="1485"/>
      <c r="AS17" s="1484" t="str">
        <f>+IF(入力シート!$L187="","",MID(入力シート!$L187,入力シート!CE$181,1))</f>
        <v/>
      </c>
      <c r="AT17" s="1485"/>
      <c r="AU17" s="1484" t="str">
        <f>+IF(入力シート!$L187="","",MID(入力シート!$L187,入力シート!CG$181,1))</f>
        <v/>
      </c>
      <c r="AV17" s="1485"/>
      <c r="AW17" s="1484" t="str">
        <f>+IF(入力シート!$L187="","",MID(入力シート!$L187,入力シート!CI$181,1))</f>
        <v/>
      </c>
      <c r="AX17" s="1485"/>
      <c r="AY17" s="1484" t="str">
        <f>+IF(入力シート!$L187="","",MID(入力シート!$L187,入力シート!CK$181,1))</f>
        <v/>
      </c>
      <c r="AZ17" s="1485"/>
      <c r="BA17" s="1484" t="str">
        <f>+IF(入力シート!$L187="","",MID(入力シート!$L187,入力シート!CM$181,1))</f>
        <v/>
      </c>
      <c r="BB17" s="1485"/>
      <c r="BC17" s="1484" t="str">
        <f>+IF(入力シート!$L187="","",MID(入力シート!$L187,入力シート!CO$181,1))</f>
        <v/>
      </c>
      <c r="BD17" s="1485"/>
      <c r="BE17" s="1821" t="str">
        <f>+IF(入力シート!$L187="","",MID(入力シート!$L187,入力シート!CQ$181,1))</f>
        <v/>
      </c>
      <c r="BF17" s="1822"/>
      <c r="BG17" s="655" t="str">
        <f>+IF(入力シート!$Z187="","",MID(TEXT(入力シート!$Z187,"00#"),入力シート!BI$183,1))</f>
        <v/>
      </c>
      <c r="BH17" s="656" t="str">
        <f>+IF(入力シート!$Z187="","",MID(TEXT(入力シート!$Z187,"00#"),入力シート!BJ$183,1))</f>
        <v/>
      </c>
      <c r="BI17" s="552" t="str">
        <f>+IF(入力シート!$Z187="","",MID(TEXT(入力シート!$Z187,"00#"),入力シート!BK$183,1))</f>
        <v/>
      </c>
      <c r="BJ17" s="553" t="s">
        <v>34</v>
      </c>
      <c r="BK17" s="552" t="str">
        <f>+IF(入力シート!$AC187="","",MID(TEXT(入力シート!$AC187,"000#"),入力シート!BI$183,1))</f>
        <v/>
      </c>
      <c r="BL17" s="552" t="str">
        <f>+IF(入力シート!$AC187="","",MID(TEXT(入力シート!$AC187,"000#"),入力シート!BJ$183,1))</f>
        <v/>
      </c>
      <c r="BM17" s="552" t="str">
        <f>+IF(入力シート!$AC187="","",MID(TEXT(入力シート!$AC187,"000#"),入力シート!BK$183,1))</f>
        <v/>
      </c>
      <c r="BN17" s="552" t="str">
        <f>+IF(入力シート!$AC187="","",MID(TEXT(入力シート!$AC187,"000#"),入力シート!BL$183,1))</f>
        <v/>
      </c>
      <c r="BO17" s="1418" t="str">
        <f>+IF(入力シート!$AE187="","",MID(入力シート!$AE187,入力シート!BI$181,1))</f>
        <v/>
      </c>
      <c r="BP17" s="1419"/>
      <c r="BQ17" s="1420" t="str">
        <f>+IF(入力シート!$AE187="","",MID(入力シート!$AE187,入力シート!BK$181,1))</f>
        <v/>
      </c>
      <c r="BR17" s="1421"/>
      <c r="BS17" s="1420" t="str">
        <f>+IF(入力シート!$AE187="","",MID(入力シート!$AE187,入力シート!BM$181,1))</f>
        <v/>
      </c>
      <c r="BT17" s="1421"/>
      <c r="BU17" s="1441" t="str">
        <f>+IF(入力シート!$AE187="","",MID(入力シート!$AE187,入力シート!BO$181,1))</f>
        <v/>
      </c>
      <c r="BV17" s="1442"/>
      <c r="BW17" s="1420" t="str">
        <f>+IF(入力シート!$AE187="","",MID(入力シート!$AE187,入力シート!BQ$181,1))</f>
        <v/>
      </c>
      <c r="BX17" s="1421"/>
      <c r="BY17" s="1420" t="str">
        <f>+IF(入力シート!$AE187="","",MID(入力シート!$AE187,入力シート!BS$181,1))</f>
        <v/>
      </c>
      <c r="BZ17" s="1421"/>
      <c r="CA17" s="1441" t="str">
        <f>+IF(入力シート!$AE187="","",MID(入力シート!$AE187,入力シート!BU$181,1))</f>
        <v/>
      </c>
      <c r="CB17" s="1442"/>
      <c r="CC17" s="1420" t="str">
        <f>+IF(入力シート!$AE187="","",MID(入力シート!$AE187,入力シート!BW$181,1))</f>
        <v/>
      </c>
      <c r="CD17" s="1466"/>
      <c r="DB17" s="589">
        <f>+SUM(DD17:FV18)</f>
        <v>0</v>
      </c>
      <c r="DC17" s="411"/>
      <c r="DD17" s="411">
        <f>IF(ISERROR(VLOOKUP(W17,'環境依存文字（電子入札利用不可）'!$A:$A,1,FALSE))=TRUE,IF(SUBSTITUTE(W17,"　","")="",0,IF($CV$3&lt;=CODE(W17),IF(AND($DB$3&lt;=CODE(W17),CODE(W17)&lt;=$DD$3),0,IF(AND($DG$3&lt;=CODE(W17),CODE(W17)&lt;=$DI$3),0,1)),0)),1)</f>
        <v>0</v>
      </c>
      <c r="DE17" s="411"/>
      <c r="DF17" s="411">
        <f>IF(ISERROR(VLOOKUP(Y17,'環境依存文字（電子入札利用不可）'!$A:$A,1,FALSE))=TRUE,IF(SUBSTITUTE(Y17,"　","")="",0,IF($CV$3&lt;=CODE(Y17),IF(AND($DB$3&lt;=CODE(Y17),CODE(Y17)&lt;=$DD$3),0,IF(AND($DG$3&lt;=CODE(Y17),CODE(Y17)&lt;=$DI$3),0,1)),0)),1)</f>
        <v>0</v>
      </c>
      <c r="DG17" s="652"/>
      <c r="DH17" s="652">
        <f>IF(ISERROR(VLOOKUP(AA17,'環境依存文字（電子入札利用不可）'!$A:$A,1,FALSE))=TRUE,IF(SUBSTITUTE(AA17,"　","")="",0,IF($CV$3&lt;=CODE(AA17),IF(AND($DB$3&lt;=CODE(AA17),CODE(AA17)&lt;=$DD$3),0,IF(AND($DG$3&lt;=CODE(AA17),CODE(AA17)&lt;=$DI$3),0,1)),0)),1)</f>
        <v>0</v>
      </c>
      <c r="DI17" s="652"/>
      <c r="DJ17" s="652">
        <f>IF(ISERROR(VLOOKUP(AC17,'環境依存文字（電子入札利用不可）'!$A:$A,1,FALSE))=TRUE,IF(SUBSTITUTE(AC17,"　","")="",0,IF($CV$3&lt;=CODE(AC17),IF(AND($DB$3&lt;=CODE(AC17),CODE(AC17)&lt;=$DD$3),0,IF(AND($DG$3&lt;=CODE(AC17),CODE(AC17)&lt;=$DI$3),0,1)),0)),1)</f>
        <v>0</v>
      </c>
      <c r="DK17" s="652"/>
      <c r="DL17" s="652">
        <f>IF(ISERROR(VLOOKUP(AE17,'環境依存文字（電子入札利用不可）'!$A:$A,1,FALSE))=TRUE,IF(SUBSTITUTE(AE17,"　","")="",0,IF($CV$3&lt;=CODE(AE17),IF(AND($DB$3&lt;=CODE(AE17),CODE(AE17)&lt;=$DD$3),0,IF(AND($DG$3&lt;=CODE(AE17),CODE(AE17)&lt;=$DI$3),0,1)),0)),1)</f>
        <v>0</v>
      </c>
      <c r="DM17" s="652"/>
      <c r="DN17" s="652">
        <f>IF(ISERROR(VLOOKUP(AG17,'環境依存文字（電子入札利用不可）'!$A:$A,1,FALSE))=TRUE,IF(SUBSTITUTE(AG17,"　","")="",0,IF($CV$3&lt;=CODE(AG17),IF(AND($DB$3&lt;=CODE(AG17),CODE(AG17)&lt;=$DD$3),0,IF(AND($DG$3&lt;=CODE(AG17),CODE(AG17)&lt;=$DI$3),0,1)),0)),1)</f>
        <v>0</v>
      </c>
      <c r="DO17" s="652"/>
      <c r="DP17" s="652">
        <f>IF(ISERROR(VLOOKUP(AI17,'環境依存文字（電子入札利用不可）'!$A:$A,1,FALSE))=TRUE,IF(SUBSTITUTE(AI17,"　","")="",0,IF($CV$3&lt;=CODE(AI17),IF(AND($DB$3&lt;=CODE(AI17),CODE(AI17)&lt;=$DD$3),0,IF(AND($DG$3&lt;=CODE(AI17),CODE(AI17)&lt;=$DI$3),0,1)),0)),1)</f>
        <v>0</v>
      </c>
      <c r="DQ17" s="652"/>
      <c r="DR17" s="652">
        <f>IF(ISERROR(VLOOKUP(AK17,'環境依存文字（電子入札利用不可）'!$A:$A,1,FALSE))=TRUE,IF(SUBSTITUTE(AK17,"　","")="",0,IF($CV$3&lt;=CODE(AK17),IF(AND($DB$3&lt;=CODE(AK17),CODE(AK17)&lt;=$DD$3),0,IF(AND($DG$3&lt;=CODE(AK17),CODE(AK17)&lt;=$DI$3),0,1)),0)),1)</f>
        <v>0</v>
      </c>
      <c r="DS17" s="652"/>
      <c r="DT17" s="652">
        <f>IF(ISERROR(VLOOKUP(AM17,'環境依存文字（電子入札利用不可）'!$A:$A,1,FALSE))=TRUE,IF(SUBSTITUTE(AM17,"　","")="",0,IF($CV$3&lt;=CODE(AM17),IF(AND($DB$3&lt;=CODE(AM17),CODE(AM17)&lt;=$DD$3),0,IF(AND($DG$3&lt;=CODE(AM17),CODE(AM17)&lt;=$DI$3),0,1)),0)),1)</f>
        <v>0</v>
      </c>
      <c r="DU17" s="652"/>
      <c r="DV17" s="652">
        <f>IF(ISERROR(VLOOKUP(AO17,'環境依存文字（電子入札利用不可）'!$A:$A,1,FALSE))=TRUE,IF(SUBSTITUTE(AO17,"　","")="",0,IF($CV$3&lt;=CODE(AO17),IF(AND($DB$3&lt;=CODE(AO17),CODE(AO17)&lt;=$DD$3),0,IF(AND($DG$3&lt;=CODE(AO17),CODE(AO17)&lt;=$DI$3),0,1)),0)),1)</f>
        <v>0</v>
      </c>
      <c r="DW17" s="652"/>
      <c r="DX17" s="652">
        <f>IF(ISERROR(VLOOKUP(AQ17,'環境依存文字（電子入札利用不可）'!$A:$A,1,FALSE))=TRUE,IF(SUBSTITUTE(AQ17,"　","")="",0,IF($CV$3&lt;=CODE(AQ17),IF(AND($DB$3&lt;=CODE(AQ17),CODE(AQ17)&lt;=$DD$3),0,IF(AND($DG$3&lt;=CODE(AQ17),CODE(AQ17)&lt;=$DI$3),0,1)),0)),1)</f>
        <v>0</v>
      </c>
      <c r="DY17" s="652"/>
      <c r="DZ17" s="652">
        <f>IF(ISERROR(VLOOKUP(AS17,'環境依存文字（電子入札利用不可）'!$A:$A,1,FALSE))=TRUE,IF(SUBSTITUTE(AS17,"　","")="",0,IF($CV$3&lt;=CODE(AS17),IF(AND($DB$3&lt;=CODE(AS17),CODE(AS17)&lt;=$DD$3),0,IF(AND($DG$3&lt;=CODE(AS17),CODE(AS17)&lt;=$DI$3),0,1)),0)),1)</f>
        <v>0</v>
      </c>
      <c r="EA17" s="652"/>
      <c r="EB17" s="652">
        <f>IF(ISERROR(VLOOKUP(AU17,'環境依存文字（電子入札利用不可）'!$A:$A,1,FALSE))=TRUE,IF(SUBSTITUTE(AU17,"　","")="",0,IF($CV$3&lt;=CODE(AU17),IF(AND($DB$3&lt;=CODE(AU17),CODE(AU17)&lt;=$DD$3),0,IF(AND($DG$3&lt;=CODE(AU17),CODE(AU17)&lt;=$DI$3),0,1)),0)),1)</f>
        <v>0</v>
      </c>
      <c r="EC17" s="652"/>
      <c r="ED17" s="652">
        <f>IF(ISERROR(VLOOKUP(AW17,'環境依存文字（電子入札利用不可）'!$A:$A,1,FALSE))=TRUE,IF(SUBSTITUTE(AW17,"　","")="",0,IF($CV$3&lt;=CODE(AW17),IF(AND($DB$3&lt;=CODE(AW17),CODE(AW17)&lt;=$DD$3),0,IF(AND($DG$3&lt;=CODE(AW17),CODE(AW17)&lt;=$DI$3),0,1)),0)),1)</f>
        <v>0</v>
      </c>
      <c r="EE17" s="652"/>
      <c r="EF17" s="652">
        <f>IF(ISERROR(VLOOKUP(AY17,'環境依存文字（電子入札利用不可）'!$A:$A,1,FALSE))=TRUE,IF(SUBSTITUTE(AY17,"　","")="",0,IF($CV$3&lt;=CODE(AY17),IF(AND($DB$3&lt;=CODE(AY17),CODE(AY17)&lt;=$DD$3),0,IF(AND($DG$3&lt;=CODE(AY17),CODE(AY17)&lt;=$DI$3),0,1)),0)),1)</f>
        <v>0</v>
      </c>
      <c r="EG17" s="652"/>
      <c r="EH17" s="652">
        <f>IF(ISERROR(VLOOKUP(BA17,'環境依存文字（電子入札利用不可）'!$A:$A,1,FALSE))=TRUE,IF(SUBSTITUTE(BA17,"　","")="",0,IF($CV$3&lt;=CODE(BA17),IF(AND($DB$3&lt;=CODE(BA17),CODE(BA17)&lt;=$DD$3),0,IF(AND($DG$3&lt;=CODE(BA17),CODE(BA17)&lt;=$DI$3),0,1)),0)),1)</f>
        <v>0</v>
      </c>
      <c r="EI17" s="652"/>
      <c r="EJ17" s="652">
        <f>IF(ISERROR(VLOOKUP(BC17,'環境依存文字（電子入札利用不可）'!$A:$A,1,FALSE))=TRUE,IF(SUBSTITUTE(BC17,"　","")="",0,IF($CV$3&lt;=CODE(BC17),IF(AND($DB$3&lt;=CODE(BC17),CODE(BC17)&lt;=$DD$3),0,IF(AND($DG$3&lt;=CODE(BC17),CODE(BC17)&lt;=$DI$3),0,1)),0)),1)</f>
        <v>0</v>
      </c>
      <c r="EK17" s="652"/>
      <c r="EL17" s="652">
        <f>IF(ISERROR(VLOOKUP(BE17,'環境依存文字（電子入札利用不可）'!$A:$A,1,FALSE))=TRUE,IF(SUBSTITUTE(BE17,"　","")="",0,IF($CV$3&lt;=CODE(BE17),IF(AND($DB$3&lt;=CODE(BE17),CODE(BE17)&lt;=$DD$3),0,IF(AND($DG$3&lt;=CODE(BE17),CODE(BE17)&lt;=$DI$3),0,1)),0)),1)</f>
        <v>0</v>
      </c>
      <c r="EM17" s="652"/>
      <c r="EN17" s="652"/>
      <c r="EO17" s="652"/>
      <c r="EP17" s="652"/>
      <c r="EQ17" s="652"/>
      <c r="ER17" s="652"/>
      <c r="ES17" s="652"/>
      <c r="ET17" s="652"/>
      <c r="EU17" s="652"/>
      <c r="EV17" s="652">
        <f>IF(ISERROR(VLOOKUP(BO17,'環境依存文字（電子入札利用不可）'!$A:$A,1,FALSE))=TRUE,IF(SUBSTITUTE(BO17,"　","")="",0,IF($CV$3&lt;=CODE(BO17),IF(AND($DB$3&lt;=CODE(BO17),CODE(BO17)&lt;=$DD$3),0,IF(AND($DG$3&lt;=CODE(BO17),CODE(BO17)&lt;=$DI$3),0,1)),0)),1)</f>
        <v>0</v>
      </c>
      <c r="EW17" s="652"/>
      <c r="EX17" s="652">
        <f>IF(ISERROR(VLOOKUP(BQ17,'環境依存文字（電子入札利用不可）'!$A:$A,1,FALSE))=TRUE,IF(SUBSTITUTE(BQ17,"　","")="",0,IF($CV$3&lt;=CODE(BQ17),IF(AND($DB$3&lt;=CODE(BQ17),CODE(BQ17)&lt;=$DD$3),0,IF(AND($DG$3&lt;=CODE(BQ17),CODE(BQ17)&lt;=$DI$3),0,1)),0)),1)</f>
        <v>0</v>
      </c>
      <c r="EY17" s="652"/>
      <c r="EZ17" s="652">
        <f>IF(ISERROR(VLOOKUP(BS17,'環境依存文字（電子入札利用不可）'!$A:$A,1,FALSE))=TRUE,IF(SUBSTITUTE(BS17,"　","")="",0,IF($CV$3&lt;=CODE(BS17),IF(AND($DB$3&lt;=CODE(BS17),CODE(BS17)&lt;=$DD$3),0,IF(AND($DG$3&lt;=CODE(BS17),CODE(BS17)&lt;=$DI$3),0,1)),0)),1)</f>
        <v>0</v>
      </c>
      <c r="FA17" s="652"/>
      <c r="FB17" s="652">
        <f>IF(ISERROR(VLOOKUP(BU17,'環境依存文字（電子入札利用不可）'!$A:$A,1,FALSE))=TRUE,IF(SUBSTITUTE(BU17,"　","")="",0,IF($CV$3&lt;=CODE(BU17),IF(AND($DB$3&lt;=CODE(BU17),CODE(BU17)&lt;=$DD$3),0,IF(AND($DG$3&lt;=CODE(BU17),CODE(BU17)&lt;=$DI$3),0,1)),0)),1)</f>
        <v>0</v>
      </c>
      <c r="FC17" s="652"/>
      <c r="FD17" s="652">
        <f>IF(ISERROR(VLOOKUP(BW17,'環境依存文字（電子入札利用不可）'!$A:$A,1,FALSE))=TRUE,IF(SUBSTITUTE(BW17,"　","")="",0,IF($CV$3&lt;=CODE(BW17),IF(AND($DB$3&lt;=CODE(BW17),CODE(BW17)&lt;=$DD$3),0,IF(AND($DG$3&lt;=CODE(BW17),CODE(BW17)&lt;=$DI$3),0,1)),0)),1)</f>
        <v>0</v>
      </c>
      <c r="FE17" s="652"/>
      <c r="FF17" s="652">
        <f>IF(ISERROR(VLOOKUP(BY17,'環境依存文字（電子入札利用不可）'!$A:$A,1,FALSE))=TRUE,IF(SUBSTITUTE(BY17,"　","")="",0,IF($CV$3&lt;=CODE(BY17),IF(AND($DB$3&lt;=CODE(BY17),CODE(BY17)&lt;=$DD$3),0,IF(AND($DG$3&lt;=CODE(BY17),CODE(BY17)&lt;=$DI$3),0,1)),0)),1)</f>
        <v>0</v>
      </c>
      <c r="FG17" s="652"/>
      <c r="FH17" s="652">
        <f>IF(ISERROR(VLOOKUP(CA17,'環境依存文字（電子入札利用不可）'!$A:$A,1,FALSE))=TRUE,IF(SUBSTITUTE(CA17,"　","")="",0,IF($CV$3&lt;=CODE(CA17),IF(AND($DB$3&lt;=CODE(CA17),CODE(CA17)&lt;=$DD$3),0,IF(AND($DG$3&lt;=CODE(CA17),CODE(CA17)&lt;=$DI$3),0,1)),0)),1)</f>
        <v>0</v>
      </c>
      <c r="FI17" s="652"/>
      <c r="FJ17" s="652">
        <f>IF(ISERROR(VLOOKUP(CC17,'環境依存文字（電子入札利用不可）'!$A:$A,1,FALSE))=TRUE,IF(SUBSTITUTE(CC17,"　","")="",0,IF($CV$3&lt;=CODE(CC17),IF(AND($DB$3&lt;=CODE(CC17),CODE(CC17)&lt;=$DD$3),0,IF(AND($DG$3&lt;=CODE(CC17),CODE(CC17)&lt;=$DI$3),0,1)),0)),1)</f>
        <v>0</v>
      </c>
    </row>
    <row r="18" spans="1:167" s="411" customFormat="1" ht="23.25" customHeight="1" thickBot="1">
      <c r="A18" s="632"/>
      <c r="B18" s="1425"/>
      <c r="C18" s="1428"/>
      <c r="D18" s="1429"/>
      <c r="E18" s="1431"/>
      <c r="F18" s="1433"/>
      <c r="G18" s="1429"/>
      <c r="H18" s="1433"/>
      <c r="I18" s="1429"/>
      <c r="J18" s="1431"/>
      <c r="K18" s="1436"/>
      <c r="L18" s="1437"/>
      <c r="M18" s="1436"/>
      <c r="N18" s="1437"/>
      <c r="O18" s="1436"/>
      <c r="P18" s="1437"/>
      <c r="Q18" s="1436"/>
      <c r="R18" s="1437"/>
      <c r="S18" s="1436"/>
      <c r="T18" s="1437"/>
      <c r="U18" s="1436"/>
      <c r="V18" s="1437"/>
      <c r="W18" s="1448" t="str">
        <f>+IF(入力シート!$L187="","",MID(入力シート!$L187,入力シート!CS$181,1))</f>
        <v/>
      </c>
      <c r="X18" s="1414"/>
      <c r="Y18" s="1481" t="str">
        <f>+IF(入力シート!$L187="","",MID(入力シート!$L187,入力シート!CU$181,1))</f>
        <v/>
      </c>
      <c r="Z18" s="1482"/>
      <c r="AA18" s="1481" t="str">
        <f>+IF(入力シート!$L187="","",MID(入力シート!$L187,入力シート!CW$181,1))</f>
        <v/>
      </c>
      <c r="AB18" s="1482"/>
      <c r="AC18" s="1481" t="str">
        <f>+IF(入力シート!$L187="","",MID(入力シート!$L187,入力シート!CY$181,1))</f>
        <v/>
      </c>
      <c r="AD18" s="1482"/>
      <c r="AE18" s="1481" t="str">
        <f>+IF(入力シート!$L187="","",MID(入力シート!$L187,入力シート!DA$181,1))</f>
        <v/>
      </c>
      <c r="AF18" s="1482"/>
      <c r="AG18" s="1481" t="str">
        <f>+IF(入力シート!$L187="","",MID(入力シート!$L187,入力シート!DC$181,1))</f>
        <v/>
      </c>
      <c r="AH18" s="1482"/>
      <c r="AI18" s="1481" t="str">
        <f>+IF(入力シート!$L187="","",MID(入力シート!$L187,入力シート!DE$181,1))</f>
        <v/>
      </c>
      <c r="AJ18" s="1482"/>
      <c r="AK18" s="1481" t="str">
        <f>+IF(入力シート!$L187="","",MID(入力シート!$L187,入力シート!DG$181,1))</f>
        <v/>
      </c>
      <c r="AL18" s="1482"/>
      <c r="AM18" s="1481" t="str">
        <f>+IF(入力シート!$L187="","",MID(入力シート!$L187,入力シート!DI$181,1))</f>
        <v/>
      </c>
      <c r="AN18" s="1482"/>
      <c r="AO18" s="1481" t="str">
        <f>+IF(入力シート!$L187="","",MID(入力シート!$L187,入力シート!DK$181,1))</f>
        <v/>
      </c>
      <c r="AP18" s="1482"/>
      <c r="AQ18" s="1481" t="str">
        <f>+IF(入力シート!$L187="","",MID(入力シート!$L187,入力シート!DM$181,1))</f>
        <v/>
      </c>
      <c r="AR18" s="1482"/>
      <c r="AS18" s="1481" t="str">
        <f>+IF(入力シート!$L187="","",MID(入力シート!$L187,入力シート!DO$181,1))</f>
        <v/>
      </c>
      <c r="AT18" s="1482"/>
      <c r="AU18" s="1481" t="str">
        <f>+IF(入力シート!$L187="","",MID(入力シート!$L187,入力シート!DQ$181,1))</f>
        <v/>
      </c>
      <c r="AV18" s="1482"/>
      <c r="AW18" s="1481" t="str">
        <f>+IF(入力シート!$L187="","",MID(入力シート!$L187,入力シート!DS$181,1))</f>
        <v/>
      </c>
      <c r="AX18" s="1482"/>
      <c r="AY18" s="1481" t="str">
        <f>+IF(入力シート!$L187="","",MID(入力シート!$L187,入力シート!DU$181,1))</f>
        <v/>
      </c>
      <c r="AZ18" s="1482"/>
      <c r="BA18" s="1481" t="str">
        <f>+IF(入力シート!$L187="","",MID(入力シート!$L187,入力シート!DW$181,1))</f>
        <v/>
      </c>
      <c r="BB18" s="1482"/>
      <c r="BC18" s="1481" t="str">
        <f>+IF(入力シート!$L187="","",MID(入力シート!$L187,入力シート!DY$181,1))</f>
        <v/>
      </c>
      <c r="BD18" s="1482"/>
      <c r="BE18" s="1823" t="str">
        <f>+IF(入力シート!$L187="","",MID(入力シート!$L187,入力シート!EA$181,1))</f>
        <v/>
      </c>
      <c r="BF18" s="1824"/>
      <c r="BG18" s="1409" t="str">
        <f>+IF(入力シート!$BA187="","",MID(入力シート!$BA187,入力シート!BI$181,1))</f>
        <v>　</v>
      </c>
      <c r="BH18" s="1410"/>
      <c r="BI18" s="1405" t="str">
        <f>+IF(入力シート!$BA187="","",MID(入力シート!$BA187,入力シート!BK$181,1))</f>
        <v/>
      </c>
      <c r="BJ18" s="1406"/>
      <c r="BK18" s="1411" t="str">
        <f>+IF(入力シート!$BA187="","",MID(入力シート!$BA187,入力シート!BM$181,1))</f>
        <v/>
      </c>
      <c r="BL18" s="1412"/>
      <c r="BM18" s="1405" t="str">
        <f>+IF(入力シート!$BA187="","",MID(入力シート!$BA187,入力シート!BO$181,1))</f>
        <v/>
      </c>
      <c r="BN18" s="1406"/>
      <c r="BO18" s="1405" t="str">
        <f>+IF(入力シート!$BA187="","",MID(入力シート!$BA187,入力シート!BQ$181,1))</f>
        <v/>
      </c>
      <c r="BP18" s="1406"/>
      <c r="BQ18" s="1411" t="str">
        <f>+IF(入力シート!$BA187="","",MID(入力シート!$BA187,入力シート!BS$181,1))</f>
        <v/>
      </c>
      <c r="BR18" s="1412"/>
      <c r="BS18" s="1405" t="str">
        <f>+IF(入力シート!$BA187="","",MID(入力シート!$BA187,入力シート!BU$181,1))</f>
        <v/>
      </c>
      <c r="BT18" s="1406"/>
      <c r="BU18" s="1405" t="str">
        <f>+IF(入力シート!$BA187="","",MID(入力シート!$BA187,入力シート!BW$181,1))</f>
        <v/>
      </c>
      <c r="BV18" s="1406"/>
      <c r="BW18" s="1405" t="str">
        <f>+IF(入力シート!$BA187="","",MID(入力シート!$BA187,入力シート!BY$181,1))</f>
        <v/>
      </c>
      <c r="BX18" s="1406"/>
      <c r="BY18" s="1405" t="str">
        <f>+IF(入力シート!$BA187="","",MID(入力シート!$BA187,入力シート!CA$181,1))</f>
        <v/>
      </c>
      <c r="BZ18" s="1406"/>
      <c r="CA18" s="1405" t="str">
        <f>+IF(入力シート!$BA187="","",MID(入力シート!$BA187,入力シート!CC$181,1))</f>
        <v/>
      </c>
      <c r="CB18" s="1406"/>
      <c r="CC18" s="1405" t="str">
        <f>+IF(入力シート!$BA187="","",MID(入力シート!$BA187,入力シート!CE$181,1))</f>
        <v/>
      </c>
      <c r="CD18" s="1460"/>
      <c r="CE18" s="632"/>
      <c r="CF18" s="632"/>
      <c r="CG18" s="632"/>
      <c r="CH18" s="632"/>
      <c r="CI18" s="632"/>
      <c r="CJ18" s="417"/>
      <c r="CK18" s="632"/>
      <c r="CL18" s="632"/>
      <c r="CM18" s="632"/>
      <c r="CN18" s="632"/>
      <c r="CO18" s="632"/>
      <c r="CP18" s="632"/>
      <c r="CQ18" s="632"/>
      <c r="CR18" s="632"/>
      <c r="CS18" s="632"/>
      <c r="CT18" s="632"/>
      <c r="CU18" s="632"/>
      <c r="CV18" s="632"/>
      <c r="CW18" s="632"/>
      <c r="DD18" s="652">
        <f>IF(ISERROR(VLOOKUP(W18,'環境依存文字（電子入札利用不可）'!$A:$A,1,FALSE))=TRUE,IF(SUBSTITUTE(W18,"　","")="",0,IF($CV$3&lt;=CODE(W18),IF(AND($DB$3&lt;=CODE(W18),CODE(W18)&lt;=$DD$3),0,IF(AND($DG$3&lt;=CODE(W18),CODE(W18)&lt;=$DI$3),0,1)),0)),1)</f>
        <v>0</v>
      </c>
      <c r="DE18" s="652"/>
      <c r="DF18" s="652">
        <f>IF(ISERROR(VLOOKUP(Y18,'環境依存文字（電子入札利用不可）'!$A:$A,1,FALSE))=TRUE,IF(SUBSTITUTE(Y18,"　","")="",0,IF($CV$3&lt;=CODE(Y18),IF(AND($DB$3&lt;=CODE(Y18),CODE(Y18)&lt;=$DD$3),0,IF(AND($DG$3&lt;=CODE(Y18),CODE(Y18)&lt;=$DI$3),0,1)),0)),1)</f>
        <v>0</v>
      </c>
      <c r="DG18" s="652"/>
      <c r="DH18" s="652">
        <f>IF(ISERROR(VLOOKUP(AA18,'環境依存文字（電子入札利用不可）'!$A:$A,1,FALSE))=TRUE,IF(SUBSTITUTE(AA18,"　","")="",0,IF($CV$3&lt;=CODE(AA18),IF(AND($DB$3&lt;=CODE(AA18),CODE(AA18)&lt;=$DD$3),0,IF(AND($DG$3&lt;=CODE(AA18),CODE(AA18)&lt;=$DI$3),0,1)),0)),1)</f>
        <v>0</v>
      </c>
      <c r="DI18" s="652"/>
      <c r="DJ18" s="652">
        <f>IF(ISERROR(VLOOKUP(AC18,'環境依存文字（電子入札利用不可）'!$A:$A,1,FALSE))=TRUE,IF(SUBSTITUTE(AC18,"　","")="",0,IF($CV$3&lt;=CODE(AC18),IF(AND($DB$3&lt;=CODE(AC18),CODE(AC18)&lt;=$DD$3),0,IF(AND($DG$3&lt;=CODE(AC18),CODE(AC18)&lt;=$DI$3),0,1)),0)),1)</f>
        <v>0</v>
      </c>
      <c r="DK18" s="652"/>
      <c r="DL18" s="652">
        <f>IF(ISERROR(VLOOKUP(AE18,'環境依存文字（電子入札利用不可）'!$A:$A,1,FALSE))=TRUE,IF(SUBSTITUTE(AE18,"　","")="",0,IF($CV$3&lt;=CODE(AE18),IF(AND($DB$3&lt;=CODE(AE18),CODE(AE18)&lt;=$DD$3),0,IF(AND($DG$3&lt;=CODE(AE18),CODE(AE18)&lt;=$DI$3),0,1)),0)),1)</f>
        <v>0</v>
      </c>
      <c r="DM18" s="652"/>
      <c r="DN18" s="652">
        <f>IF(ISERROR(VLOOKUP(AG18,'環境依存文字（電子入札利用不可）'!$A:$A,1,FALSE))=TRUE,IF(SUBSTITUTE(AG18,"　","")="",0,IF($CV$3&lt;=CODE(AG18),IF(AND($DB$3&lt;=CODE(AG18),CODE(AG18)&lt;=$DD$3),0,IF(AND($DG$3&lt;=CODE(AG18),CODE(AG18)&lt;=$DI$3),0,1)),0)),1)</f>
        <v>0</v>
      </c>
      <c r="DO18" s="652"/>
      <c r="DP18" s="652">
        <f>IF(ISERROR(VLOOKUP(AI18,'環境依存文字（電子入札利用不可）'!$A:$A,1,FALSE))=TRUE,IF(SUBSTITUTE(AI18,"　","")="",0,IF($CV$3&lt;=CODE(AI18),IF(AND($DB$3&lt;=CODE(AI18),CODE(AI18)&lt;=$DD$3),0,IF(AND($DG$3&lt;=CODE(AI18),CODE(AI18)&lt;=$DI$3),0,1)),0)),1)</f>
        <v>0</v>
      </c>
      <c r="DQ18" s="652"/>
      <c r="DR18" s="652">
        <f>IF(ISERROR(VLOOKUP(AK18,'環境依存文字（電子入札利用不可）'!$A:$A,1,FALSE))=TRUE,IF(SUBSTITUTE(AK18,"　","")="",0,IF($CV$3&lt;=CODE(AK18),IF(AND($DB$3&lt;=CODE(AK18),CODE(AK18)&lt;=$DD$3),0,IF(AND($DG$3&lt;=CODE(AK18),CODE(AK18)&lt;=$DI$3),0,1)),0)),1)</f>
        <v>0</v>
      </c>
      <c r="DS18" s="652"/>
      <c r="DT18" s="652">
        <f>IF(ISERROR(VLOOKUP(AM18,'環境依存文字（電子入札利用不可）'!$A:$A,1,FALSE))=TRUE,IF(SUBSTITUTE(AM18,"　","")="",0,IF($CV$3&lt;=CODE(AM18),IF(AND($DB$3&lt;=CODE(AM18),CODE(AM18)&lt;=$DD$3),0,IF(AND($DG$3&lt;=CODE(AM18),CODE(AM18)&lt;=$DI$3),0,1)),0)),1)</f>
        <v>0</v>
      </c>
      <c r="DU18" s="652"/>
      <c r="DV18" s="652">
        <f>IF(ISERROR(VLOOKUP(AO18,'環境依存文字（電子入札利用不可）'!$A:$A,1,FALSE))=TRUE,IF(SUBSTITUTE(AO18,"　","")="",0,IF($CV$3&lt;=CODE(AO18),IF(AND($DB$3&lt;=CODE(AO18),CODE(AO18)&lt;=$DD$3),0,IF(AND($DG$3&lt;=CODE(AO18),CODE(AO18)&lt;=$DI$3),0,1)),0)),1)</f>
        <v>0</v>
      </c>
      <c r="DW18" s="652"/>
      <c r="DX18" s="652">
        <f>IF(ISERROR(VLOOKUP(AQ18,'環境依存文字（電子入札利用不可）'!$A:$A,1,FALSE))=TRUE,IF(SUBSTITUTE(AQ18,"　","")="",0,IF($CV$3&lt;=CODE(AQ18),IF(AND($DB$3&lt;=CODE(AQ18),CODE(AQ18)&lt;=$DD$3),0,IF(AND($DG$3&lt;=CODE(AQ18),CODE(AQ18)&lt;=$DI$3),0,1)),0)),1)</f>
        <v>0</v>
      </c>
      <c r="DY18" s="652"/>
      <c r="DZ18" s="652">
        <f>IF(ISERROR(VLOOKUP(AS18,'環境依存文字（電子入札利用不可）'!$A:$A,1,FALSE))=TRUE,IF(SUBSTITUTE(AS18,"　","")="",0,IF($CV$3&lt;=CODE(AS18),IF(AND($DB$3&lt;=CODE(AS18),CODE(AS18)&lt;=$DD$3),0,IF(AND($DG$3&lt;=CODE(AS18),CODE(AS18)&lt;=$DI$3),0,1)),0)),1)</f>
        <v>0</v>
      </c>
      <c r="EA18" s="652"/>
      <c r="EB18" s="652">
        <f>IF(ISERROR(VLOOKUP(AU18,'環境依存文字（電子入札利用不可）'!$A:$A,1,FALSE))=TRUE,IF(SUBSTITUTE(AU18,"　","")="",0,IF($CV$3&lt;=CODE(AU18),IF(AND($DB$3&lt;=CODE(AU18),CODE(AU18)&lt;=$DD$3),0,IF(AND($DG$3&lt;=CODE(AU18),CODE(AU18)&lt;=$DI$3),0,1)),0)),1)</f>
        <v>0</v>
      </c>
      <c r="EC18" s="652"/>
      <c r="ED18" s="652">
        <f>IF(ISERROR(VLOOKUP(AW18,'環境依存文字（電子入札利用不可）'!$A:$A,1,FALSE))=TRUE,IF(SUBSTITUTE(AW18,"　","")="",0,IF($CV$3&lt;=CODE(AW18),IF(AND($DB$3&lt;=CODE(AW18),CODE(AW18)&lt;=$DD$3),0,IF(AND($DG$3&lt;=CODE(AW18),CODE(AW18)&lt;=$DI$3),0,1)),0)),1)</f>
        <v>0</v>
      </c>
      <c r="EE18" s="652"/>
      <c r="EF18" s="652">
        <f>IF(ISERROR(VLOOKUP(AY18,'環境依存文字（電子入札利用不可）'!$A:$A,1,FALSE))=TRUE,IF(SUBSTITUTE(AY18,"　","")="",0,IF($CV$3&lt;=CODE(AY18),IF(AND($DB$3&lt;=CODE(AY18),CODE(AY18)&lt;=$DD$3),0,IF(AND($DG$3&lt;=CODE(AY18),CODE(AY18)&lt;=$DI$3),0,1)),0)),1)</f>
        <v>0</v>
      </c>
      <c r="EG18" s="652"/>
      <c r="EH18" s="652">
        <f>IF(ISERROR(VLOOKUP(BA18,'環境依存文字（電子入札利用不可）'!$A:$A,1,FALSE))=TRUE,IF(SUBSTITUTE(BA18,"　","")="",0,IF($CV$3&lt;=CODE(BA18),IF(AND($DB$3&lt;=CODE(BA18),CODE(BA18)&lt;=$DD$3),0,IF(AND($DG$3&lt;=CODE(BA18),CODE(BA18)&lt;=$DI$3),0,1)),0)),1)</f>
        <v>0</v>
      </c>
      <c r="EI18" s="652"/>
      <c r="EJ18" s="652">
        <f>IF(ISERROR(VLOOKUP(BC18,'環境依存文字（電子入札利用不可）'!$A:$A,1,FALSE))=TRUE,IF(SUBSTITUTE(BC18,"　","")="",0,IF($CV$3&lt;=CODE(BC18),IF(AND($DB$3&lt;=CODE(BC18),CODE(BC18)&lt;=$DD$3),0,IF(AND($DG$3&lt;=CODE(BC18),CODE(BC18)&lt;=$DI$3),0,1)),0)),1)</f>
        <v>0</v>
      </c>
      <c r="EK18" s="652"/>
      <c r="EL18" s="652">
        <f>IF(ISERROR(VLOOKUP(BE18,'環境依存文字（電子入札利用不可）'!$A:$A,1,FALSE))=TRUE,IF(SUBSTITUTE(BE18,"　","")="",0,IF($CV$3&lt;=CODE(BE18),IF(AND($DB$3&lt;=CODE(BE18),CODE(BE18)&lt;=$DD$3),0,IF(AND($DG$3&lt;=CODE(BE18),CODE(BE18)&lt;=$DI$3),0,1)),0)),1)</f>
        <v>0</v>
      </c>
      <c r="EN18" s="652">
        <f>IF(ISERROR(VLOOKUP(BG18,'環境依存文字（電子入札利用不可）'!$A:$A,1,FALSE))=TRUE,IF(SUBSTITUTE(BG18,"　","")="",0,IF($CV$3&lt;=CODE(BG18),IF(AND($DB$3&lt;=CODE(BG18),CODE(BG18)&lt;=$DD$3),0,IF(AND($DG$3&lt;=CODE(BG18),CODE(BG18)&lt;=$DI$3),0,1)),0)),1)</f>
        <v>0</v>
      </c>
      <c r="EO18" s="652"/>
      <c r="EP18" s="652">
        <f>IF(ISERROR(VLOOKUP(BI18,'環境依存文字（電子入札利用不可）'!$A:$A,1,FALSE))=TRUE,IF(SUBSTITUTE(BI18,"　","")="",0,IF($CV$3&lt;=CODE(BI18),IF(AND($DB$3&lt;=CODE(BI18),CODE(BI18)&lt;=$DD$3),0,IF(AND($DG$3&lt;=CODE(BI18),CODE(BI18)&lt;=$DI$3),0,1)),0)),1)</f>
        <v>0</v>
      </c>
      <c r="EQ18" s="652"/>
      <c r="ER18" s="652">
        <f>IF(ISERROR(VLOOKUP(BK18,'環境依存文字（電子入札利用不可）'!$A:$A,1,FALSE))=TRUE,IF(SUBSTITUTE(BK18,"　","")="",0,IF($CV$3&lt;=CODE(BK18),IF(AND($DB$3&lt;=CODE(BK18),CODE(BK18)&lt;=$DD$3),0,IF(AND($DG$3&lt;=CODE(BK18),CODE(BK18)&lt;=$DI$3),0,1)),0)),1)</f>
        <v>0</v>
      </c>
      <c r="ES18" s="652"/>
      <c r="ET18" s="652">
        <f>IF(ISERROR(VLOOKUP(BM18,'環境依存文字（電子入札利用不可）'!$A:$A,1,FALSE))=TRUE,IF(SUBSTITUTE(BM18,"　","")="",0,IF($CV$3&lt;=CODE(BM18),IF(AND($DB$3&lt;=CODE(BM18),CODE(BM18)&lt;=$DD$3),0,IF(AND($DG$3&lt;=CODE(BM18),CODE(BM18)&lt;=$DI$3),0,1)),0)),1)</f>
        <v>0</v>
      </c>
      <c r="EU18" s="652"/>
      <c r="EV18" s="652">
        <f>IF(ISERROR(VLOOKUP(BO18,'環境依存文字（電子入札利用不可）'!$A:$A,1,FALSE))=TRUE,IF(SUBSTITUTE(BO18,"　","")="",0,IF($CV$3&lt;=CODE(BO18),IF(AND($DB$3&lt;=CODE(BO18),CODE(BO18)&lt;=$DD$3),0,IF(AND($DG$3&lt;=CODE(BO18),CODE(BO18)&lt;=$DI$3),0,1)),0)),1)</f>
        <v>0</v>
      </c>
      <c r="EW18" s="652"/>
      <c r="EX18" s="652">
        <f>IF(ISERROR(VLOOKUP(BQ18,'環境依存文字（電子入札利用不可）'!$A:$A,1,FALSE))=TRUE,IF(SUBSTITUTE(BQ18,"　","")="",0,IF($CV$3&lt;=CODE(BQ18),IF(AND($DB$3&lt;=CODE(BQ18),CODE(BQ18)&lt;=$DD$3),0,IF(AND($DG$3&lt;=CODE(BQ18),CODE(BQ18)&lt;=$DI$3),0,1)),0)),1)</f>
        <v>0</v>
      </c>
      <c r="EY18" s="652"/>
      <c r="EZ18" s="652">
        <f>IF(ISERROR(VLOOKUP(BS18,'環境依存文字（電子入札利用不可）'!$A:$A,1,FALSE))=TRUE,IF(SUBSTITUTE(BS18,"　","")="",0,IF($CV$3&lt;=CODE(BS18),IF(AND($DB$3&lt;=CODE(BS18),CODE(BS18)&lt;=$DD$3),0,IF(AND($DG$3&lt;=CODE(BS18),CODE(BS18)&lt;=$DI$3),0,1)),0)),1)</f>
        <v>0</v>
      </c>
      <c r="FA18" s="652"/>
      <c r="FB18" s="652">
        <f>IF(ISERROR(VLOOKUP(BU18,'環境依存文字（電子入札利用不可）'!$A:$A,1,FALSE))=TRUE,IF(SUBSTITUTE(BU18,"　","")="",0,IF($CV$3&lt;=CODE(BU18),IF(AND($DB$3&lt;=CODE(BU18),CODE(BU18)&lt;=$DD$3),0,IF(AND($DG$3&lt;=CODE(BU18),CODE(BU18)&lt;=$DI$3),0,1)),0)),1)</f>
        <v>0</v>
      </c>
      <c r="FC18" s="652"/>
      <c r="FD18" s="652">
        <f>IF(ISERROR(VLOOKUP(BW18,'環境依存文字（電子入札利用不可）'!$A:$A,1,FALSE))=TRUE,IF(SUBSTITUTE(BW18,"　","")="",0,IF($CV$3&lt;=CODE(BW18),IF(AND($DB$3&lt;=CODE(BW18),CODE(BW18)&lt;=$DD$3),0,IF(AND($DG$3&lt;=CODE(BW18),CODE(BW18)&lt;=$DI$3),0,1)),0)),1)</f>
        <v>0</v>
      </c>
      <c r="FE18" s="652"/>
      <c r="FF18" s="652">
        <f>IF(ISERROR(VLOOKUP(BY18,'環境依存文字（電子入札利用不可）'!$A:$A,1,FALSE))=TRUE,IF(SUBSTITUTE(BY18,"　","")="",0,IF($CV$3&lt;=CODE(BY18),IF(AND($DB$3&lt;=CODE(BY18),CODE(BY18)&lt;=$DD$3),0,IF(AND($DG$3&lt;=CODE(BY18),CODE(BY18)&lt;=$DI$3),0,1)),0)),1)</f>
        <v>0</v>
      </c>
      <c r="FG18" s="652"/>
      <c r="FH18" s="652">
        <f>IF(ISERROR(VLOOKUP(CA18,'環境依存文字（電子入札利用不可）'!$A:$A,1,FALSE))=TRUE,IF(SUBSTITUTE(CA18,"　","")="",0,IF($CV$3&lt;=CODE(CA18),IF(AND($DB$3&lt;=CODE(CA18),CODE(CA18)&lt;=$DD$3),0,IF(AND($DG$3&lt;=CODE(CA18),CODE(CA18)&lt;=$DI$3),0,1)),0)),1)</f>
        <v>0</v>
      </c>
      <c r="FI18" s="652"/>
      <c r="FJ18" s="652">
        <f>IF(ISERROR(VLOOKUP(CC18,'環境依存文字（電子入札利用不可）'!$A:$A,1,FALSE))=TRUE,IF(SUBSTITUTE(CC18,"　","")="",0,IF($CV$3&lt;=CODE(CC18),IF(AND($DB$3&lt;=CODE(CC18),CODE(CC18)&lt;=$DD$3),0,IF(AND($DG$3&lt;=CODE(CC18),CODE(CC18)&lt;=$DI$3),0,1)),0)),1)</f>
        <v>0</v>
      </c>
    </row>
    <row r="19" spans="1:167" s="411" customFormat="1" ht="23.25" customHeight="1">
      <c r="A19" s="632"/>
      <c r="B19" s="1424">
        <v>2</v>
      </c>
      <c r="C19" s="1426" t="str">
        <f>+IF(入力シート!$F189="","",入力シート!F189)</f>
        <v/>
      </c>
      <c r="D19" s="1427"/>
      <c r="E19" s="1430" t="s">
        <v>34</v>
      </c>
      <c r="F19" s="1432" t="str">
        <f>+IF(入力シート!$H189="","",MID(TEXT(入力シート!$H189,"0#"),入力シート!$BJ$9,1))</f>
        <v/>
      </c>
      <c r="G19" s="1427"/>
      <c r="H19" s="1432" t="str">
        <f>+IF(入力シート!$H189="","",MID(TEXT(入力シート!$H189,"0#"),入力シート!$BL$9,1))</f>
        <v/>
      </c>
      <c r="I19" s="1427"/>
      <c r="J19" s="1430" t="s">
        <v>34</v>
      </c>
      <c r="K19" s="1434" t="str">
        <f>+IF(入力シート!$J189="","",MID(TEXT(入力シート!$J189,"00000#"),入力シート!$BJ$9,1))</f>
        <v/>
      </c>
      <c r="L19" s="1435"/>
      <c r="M19" s="1434" t="str">
        <f>+IF(入力シート!$J189="","",MID(TEXT(入力シート!$J189,"00000#"),入力シート!$BL$9,1))</f>
        <v/>
      </c>
      <c r="N19" s="1435"/>
      <c r="O19" s="1434" t="str">
        <f>+IF(入力シート!$J189="","",MID(TEXT(入力シート!$J189,"00000#"),入力シート!$BN$9,1))</f>
        <v/>
      </c>
      <c r="P19" s="1435"/>
      <c r="Q19" s="1434" t="str">
        <f>+IF(入力シート!$J189="","",MID(TEXT(入力シート!$J189,"00000#"),入力シート!$BP$9,1))</f>
        <v/>
      </c>
      <c r="R19" s="1435"/>
      <c r="S19" s="1434" t="str">
        <f>+IF(入力シート!$J189="","",MID(TEXT(入力シート!$J189,"00000#"),入力シート!$BR$9,1))</f>
        <v/>
      </c>
      <c r="T19" s="1435"/>
      <c r="U19" s="1434" t="str">
        <f>+IF(入力シート!$J189="","",MID(TEXT(入力シート!$J189,"00000#"),入力シート!$BT$9,1))</f>
        <v/>
      </c>
      <c r="V19" s="1435"/>
      <c r="W19" s="1486" t="str">
        <f>+IF(入力シート!$L189="","",MID(入力シート!$L189,入力シート!BI$181,1))</f>
        <v/>
      </c>
      <c r="X19" s="1479"/>
      <c r="Y19" s="1479" t="str">
        <f>+IF(入力シート!$L189="","",MID(入力シート!$L189,入力シート!BK$181,1))</f>
        <v/>
      </c>
      <c r="Z19" s="1479"/>
      <c r="AA19" s="1479" t="str">
        <f>+IF(入力シート!$L189="","",MID(入力シート!$L189,入力シート!BM$181,1))</f>
        <v/>
      </c>
      <c r="AB19" s="1479"/>
      <c r="AC19" s="1479" t="str">
        <f>+IF(入力シート!$L189="","",MID(入力シート!$L189,入力シート!BO$181,1))</f>
        <v/>
      </c>
      <c r="AD19" s="1479"/>
      <c r="AE19" s="1479" t="str">
        <f>+IF(入力シート!$L189="","",MID(入力シート!$L189,入力シート!BQ$181,1))</f>
        <v/>
      </c>
      <c r="AF19" s="1479"/>
      <c r="AG19" s="1479" t="str">
        <f>+IF(入力シート!$L189="","",MID(入力シート!$L189,入力シート!BS$181,1))</f>
        <v/>
      </c>
      <c r="AH19" s="1479"/>
      <c r="AI19" s="1479" t="str">
        <f>+IF(入力シート!$L189="","",MID(入力シート!$L189,入力シート!BU$181,1))</f>
        <v/>
      </c>
      <c r="AJ19" s="1479"/>
      <c r="AK19" s="1479" t="str">
        <f>+IF(入力シート!$L189="","",MID(入力シート!$L189,入力シート!BW$181,1))</f>
        <v/>
      </c>
      <c r="AL19" s="1479"/>
      <c r="AM19" s="1479" t="str">
        <f>+IF(入力シート!$L189="","",MID(入力シート!$L189,入力シート!BY$181,1))</f>
        <v/>
      </c>
      <c r="AN19" s="1479"/>
      <c r="AO19" s="1479" t="str">
        <f>+IF(入力シート!$L189="","",MID(入力シート!$L189,入力シート!CA$181,1))</f>
        <v/>
      </c>
      <c r="AP19" s="1479"/>
      <c r="AQ19" s="1479" t="str">
        <f>+IF(入力シート!$L189="","",MID(入力シート!$L189,入力シート!CC$181,1))</f>
        <v/>
      </c>
      <c r="AR19" s="1479"/>
      <c r="AS19" s="1479" t="str">
        <f>+IF(入力シート!$L189="","",MID(入力シート!$L189,入力シート!CE$181,1))</f>
        <v/>
      </c>
      <c r="AT19" s="1479"/>
      <c r="AU19" s="1479" t="str">
        <f>+IF(入力シート!$L189="","",MID(入力シート!$L189,入力シート!CG$181,1))</f>
        <v/>
      </c>
      <c r="AV19" s="1479"/>
      <c r="AW19" s="1479" t="str">
        <f>+IF(入力シート!$L189="","",MID(入力シート!$L189,入力シート!CI$181,1))</f>
        <v/>
      </c>
      <c r="AX19" s="1479"/>
      <c r="AY19" s="1479" t="str">
        <f>+IF(入力シート!$L189="","",MID(入力シート!$L189,入力シート!CK$181,1))</f>
        <v/>
      </c>
      <c r="AZ19" s="1479"/>
      <c r="BA19" s="1479" t="str">
        <f>+IF(入力シート!$L189="","",MID(入力シート!$L189,入力シート!CM$181,1))</f>
        <v/>
      </c>
      <c r="BB19" s="1479"/>
      <c r="BC19" s="1479" t="str">
        <f>+IF(入力シート!$L189="","",MID(入力シート!$L189,入力シート!CO$181,1))</f>
        <v/>
      </c>
      <c r="BD19" s="1479"/>
      <c r="BE19" s="1817" t="str">
        <f>+IF(入力シート!$L189="","",MID(入力シート!$L189,入力シート!CQ$181,1))</f>
        <v/>
      </c>
      <c r="BF19" s="1818"/>
      <c r="BG19" s="655" t="str">
        <f>+IF(入力シート!$Z189="","",MID(TEXT(入力シート!$Z189,"00#"),入力シート!BI$183,1))</f>
        <v/>
      </c>
      <c r="BH19" s="656" t="str">
        <f>+IF(入力シート!$Z189="","",MID(TEXT(入力シート!$Z189,"00#"),入力シート!BJ$183,1))</f>
        <v/>
      </c>
      <c r="BI19" s="552" t="str">
        <f>+IF(入力シート!$Z189="","",MID(TEXT(入力シート!$Z189,"00#"),入力シート!BK$183,1))</f>
        <v/>
      </c>
      <c r="BJ19" s="553" t="s">
        <v>34</v>
      </c>
      <c r="BK19" s="552" t="str">
        <f>+IF(入力シート!$AC189="","",MID(TEXT(入力シート!$AC189,"000#"),入力シート!BI$183,1))</f>
        <v/>
      </c>
      <c r="BL19" s="552" t="str">
        <f>+IF(入力シート!$AC189="","",MID(TEXT(入力シート!$AC189,"000#"),入力シート!BJ$183,1))</f>
        <v/>
      </c>
      <c r="BM19" s="552" t="str">
        <f>+IF(入力シート!$AC189="","",MID(TEXT(入力シート!$AC189,"000#"),入力シート!BK$183,1))</f>
        <v/>
      </c>
      <c r="BN19" s="552" t="str">
        <f>+IF(入力シート!$AC189="","",MID(TEXT(入力シート!$AC189,"000#"),入力シート!BL$183,1))</f>
        <v/>
      </c>
      <c r="BO19" s="1418" t="str">
        <f>+IF(入力シート!$AE189="","",MID(入力シート!$AE189,入力シート!BI$181,1))</f>
        <v/>
      </c>
      <c r="BP19" s="1419"/>
      <c r="BQ19" s="1420" t="str">
        <f>+IF(入力シート!$AE189="","",MID(入力シート!$AE189,入力シート!BK$181,1))</f>
        <v/>
      </c>
      <c r="BR19" s="1421"/>
      <c r="BS19" s="1420" t="str">
        <f>+IF(入力シート!$AE189="","",MID(入力シート!$AE189,入力シート!BM$181,1))</f>
        <v/>
      </c>
      <c r="BT19" s="1421"/>
      <c r="BU19" s="1441" t="str">
        <f>+IF(入力シート!$AE189="","",MID(入力シート!$AE189,入力シート!BO$181,1))</f>
        <v/>
      </c>
      <c r="BV19" s="1442"/>
      <c r="BW19" s="1420" t="str">
        <f>+IF(入力シート!$AE189="","",MID(入力シート!$AE189,入力シート!BQ$181,1))</f>
        <v/>
      </c>
      <c r="BX19" s="1421"/>
      <c r="BY19" s="1420" t="str">
        <f>+IF(入力シート!$AE189="","",MID(入力シート!$AE189,入力シート!BS$181,1))</f>
        <v/>
      </c>
      <c r="BZ19" s="1421"/>
      <c r="CA19" s="1441" t="str">
        <f>+IF(入力シート!$AE189="","",MID(入力シート!$AE189,入力シート!BU$181,1))</f>
        <v/>
      </c>
      <c r="CB19" s="1442"/>
      <c r="CC19" s="1420" t="str">
        <f>+IF(入力シート!$AE189="","",MID(入力シート!$AE189,入力シート!BW$181,1))</f>
        <v/>
      </c>
      <c r="CD19" s="1466"/>
      <c r="CE19" s="632"/>
      <c r="CF19" s="632"/>
      <c r="CG19" s="632"/>
      <c r="CH19" s="632"/>
      <c r="CI19" s="632"/>
      <c r="CJ19" s="632"/>
      <c r="CK19" s="632"/>
      <c r="CL19" s="632"/>
      <c r="CM19" s="632"/>
      <c r="CN19" s="632"/>
      <c r="CO19" s="632"/>
      <c r="CP19" s="632"/>
      <c r="CQ19" s="632"/>
      <c r="CR19" s="632"/>
      <c r="CS19" s="632"/>
      <c r="CT19" s="632"/>
      <c r="CU19" s="632"/>
      <c r="CV19" s="632"/>
      <c r="CW19" s="632"/>
      <c r="DB19" s="589">
        <f>+SUM(DD19:FV20)</f>
        <v>0</v>
      </c>
      <c r="DD19" s="652">
        <f>IF(ISERROR(VLOOKUP(W19,'環境依存文字（電子入札利用不可）'!$A:$A,1,FALSE))=TRUE,IF(SUBSTITUTE(W19,"　","")="",0,IF($CV$3&lt;=CODE(W19),IF(AND($DB$3&lt;=CODE(W19),CODE(W19)&lt;=$DD$3),0,IF(AND($DG$3&lt;=CODE(W19),CODE(W19)&lt;=$DI$3),0,1)),0)),1)</f>
        <v>0</v>
      </c>
      <c r="DE19" s="652"/>
      <c r="DF19" s="652">
        <f>IF(ISERROR(VLOOKUP(Y19,'環境依存文字（電子入札利用不可）'!$A:$A,1,FALSE))=TRUE,IF(SUBSTITUTE(Y19,"　","")="",0,IF($CV$3&lt;=CODE(Y19),IF(AND($DB$3&lt;=CODE(Y19),CODE(Y19)&lt;=$DD$3),0,IF(AND($DG$3&lt;=CODE(Y19),CODE(Y19)&lt;=$DI$3),0,1)),0)),1)</f>
        <v>0</v>
      </c>
      <c r="DG19" s="652"/>
      <c r="DH19" s="652">
        <f>IF(ISERROR(VLOOKUP(AA19,'環境依存文字（電子入札利用不可）'!$A:$A,1,FALSE))=TRUE,IF(SUBSTITUTE(AA19,"　","")="",0,IF($CV$3&lt;=CODE(AA19),IF(AND($DB$3&lt;=CODE(AA19),CODE(AA19)&lt;=$DD$3),0,IF(AND($DG$3&lt;=CODE(AA19),CODE(AA19)&lt;=$DI$3),0,1)),0)),1)</f>
        <v>0</v>
      </c>
      <c r="DI19" s="652"/>
      <c r="DJ19" s="652">
        <f>IF(ISERROR(VLOOKUP(AC19,'環境依存文字（電子入札利用不可）'!$A:$A,1,FALSE))=TRUE,IF(SUBSTITUTE(AC19,"　","")="",0,IF($CV$3&lt;=CODE(AC19),IF(AND($DB$3&lt;=CODE(AC19),CODE(AC19)&lt;=$DD$3),0,IF(AND($DG$3&lt;=CODE(AC19),CODE(AC19)&lt;=$DI$3),0,1)),0)),1)</f>
        <v>0</v>
      </c>
      <c r="DK19" s="652"/>
      <c r="DL19" s="652">
        <f>IF(ISERROR(VLOOKUP(AE19,'環境依存文字（電子入札利用不可）'!$A:$A,1,FALSE))=TRUE,IF(SUBSTITUTE(AE19,"　","")="",0,IF($CV$3&lt;=CODE(AE19),IF(AND($DB$3&lt;=CODE(AE19),CODE(AE19)&lt;=$DD$3),0,IF(AND($DG$3&lt;=CODE(AE19),CODE(AE19)&lt;=$DI$3),0,1)),0)),1)</f>
        <v>0</v>
      </c>
      <c r="DM19" s="652"/>
      <c r="DN19" s="652">
        <f>IF(ISERROR(VLOOKUP(AG19,'環境依存文字（電子入札利用不可）'!$A:$A,1,FALSE))=TRUE,IF(SUBSTITUTE(AG19,"　","")="",0,IF($CV$3&lt;=CODE(AG19),IF(AND($DB$3&lt;=CODE(AG19),CODE(AG19)&lt;=$DD$3),0,IF(AND($DG$3&lt;=CODE(AG19),CODE(AG19)&lt;=$DI$3),0,1)),0)),1)</f>
        <v>0</v>
      </c>
      <c r="DO19" s="652"/>
      <c r="DP19" s="652">
        <f>IF(ISERROR(VLOOKUP(AI19,'環境依存文字（電子入札利用不可）'!$A:$A,1,FALSE))=TRUE,IF(SUBSTITUTE(AI19,"　","")="",0,IF($CV$3&lt;=CODE(AI19),IF(AND($DB$3&lt;=CODE(AI19),CODE(AI19)&lt;=$DD$3),0,IF(AND($DG$3&lt;=CODE(AI19),CODE(AI19)&lt;=$DI$3),0,1)),0)),1)</f>
        <v>0</v>
      </c>
      <c r="DQ19" s="652"/>
      <c r="DR19" s="652">
        <f>IF(ISERROR(VLOOKUP(AK19,'環境依存文字（電子入札利用不可）'!$A:$A,1,FALSE))=TRUE,IF(SUBSTITUTE(AK19,"　","")="",0,IF($CV$3&lt;=CODE(AK19),IF(AND($DB$3&lt;=CODE(AK19),CODE(AK19)&lt;=$DD$3),0,IF(AND($DG$3&lt;=CODE(AK19),CODE(AK19)&lt;=$DI$3),0,1)),0)),1)</f>
        <v>0</v>
      </c>
      <c r="DS19" s="652"/>
      <c r="DT19" s="652">
        <f>IF(ISERROR(VLOOKUP(AM19,'環境依存文字（電子入札利用不可）'!$A:$A,1,FALSE))=TRUE,IF(SUBSTITUTE(AM19,"　","")="",0,IF($CV$3&lt;=CODE(AM19),IF(AND($DB$3&lt;=CODE(AM19),CODE(AM19)&lt;=$DD$3),0,IF(AND($DG$3&lt;=CODE(AM19),CODE(AM19)&lt;=$DI$3),0,1)),0)),1)</f>
        <v>0</v>
      </c>
      <c r="DU19" s="652"/>
      <c r="DV19" s="652">
        <f>IF(ISERROR(VLOOKUP(AO19,'環境依存文字（電子入札利用不可）'!$A:$A,1,FALSE))=TRUE,IF(SUBSTITUTE(AO19,"　","")="",0,IF($CV$3&lt;=CODE(AO19),IF(AND($DB$3&lt;=CODE(AO19),CODE(AO19)&lt;=$DD$3),0,IF(AND($DG$3&lt;=CODE(AO19),CODE(AO19)&lt;=$DI$3),0,1)),0)),1)</f>
        <v>0</v>
      </c>
      <c r="DW19" s="652"/>
      <c r="DX19" s="652">
        <f>IF(ISERROR(VLOOKUP(AQ19,'環境依存文字（電子入札利用不可）'!$A:$A,1,FALSE))=TRUE,IF(SUBSTITUTE(AQ19,"　","")="",0,IF($CV$3&lt;=CODE(AQ19),IF(AND($DB$3&lt;=CODE(AQ19),CODE(AQ19)&lt;=$DD$3),0,IF(AND($DG$3&lt;=CODE(AQ19),CODE(AQ19)&lt;=$DI$3),0,1)),0)),1)</f>
        <v>0</v>
      </c>
      <c r="DY19" s="652"/>
      <c r="DZ19" s="652">
        <f>IF(ISERROR(VLOOKUP(AS19,'環境依存文字（電子入札利用不可）'!$A:$A,1,FALSE))=TRUE,IF(SUBSTITUTE(AS19,"　","")="",0,IF($CV$3&lt;=CODE(AS19),IF(AND($DB$3&lt;=CODE(AS19),CODE(AS19)&lt;=$DD$3),0,IF(AND($DG$3&lt;=CODE(AS19),CODE(AS19)&lt;=$DI$3),0,1)),0)),1)</f>
        <v>0</v>
      </c>
      <c r="EA19" s="652"/>
      <c r="EB19" s="652">
        <f>IF(ISERROR(VLOOKUP(AU19,'環境依存文字（電子入札利用不可）'!$A:$A,1,FALSE))=TRUE,IF(SUBSTITUTE(AU19,"　","")="",0,IF($CV$3&lt;=CODE(AU19),IF(AND($DB$3&lt;=CODE(AU19),CODE(AU19)&lt;=$DD$3),0,IF(AND($DG$3&lt;=CODE(AU19),CODE(AU19)&lt;=$DI$3),0,1)),0)),1)</f>
        <v>0</v>
      </c>
      <c r="EC19" s="652"/>
      <c r="ED19" s="652">
        <f>IF(ISERROR(VLOOKUP(AW19,'環境依存文字（電子入札利用不可）'!$A:$A,1,FALSE))=TRUE,IF(SUBSTITUTE(AW19,"　","")="",0,IF($CV$3&lt;=CODE(AW19),IF(AND($DB$3&lt;=CODE(AW19),CODE(AW19)&lt;=$DD$3),0,IF(AND($DG$3&lt;=CODE(AW19),CODE(AW19)&lt;=$DI$3),0,1)),0)),1)</f>
        <v>0</v>
      </c>
      <c r="EE19" s="652"/>
      <c r="EF19" s="652">
        <f>IF(ISERROR(VLOOKUP(AY19,'環境依存文字（電子入札利用不可）'!$A:$A,1,FALSE))=TRUE,IF(SUBSTITUTE(AY19,"　","")="",0,IF($CV$3&lt;=CODE(AY19),IF(AND($DB$3&lt;=CODE(AY19),CODE(AY19)&lt;=$DD$3),0,IF(AND($DG$3&lt;=CODE(AY19),CODE(AY19)&lt;=$DI$3),0,1)),0)),1)</f>
        <v>0</v>
      </c>
      <c r="EG19" s="652"/>
      <c r="EH19" s="652">
        <f>IF(ISERROR(VLOOKUP(BA19,'環境依存文字（電子入札利用不可）'!$A:$A,1,FALSE))=TRUE,IF(SUBSTITUTE(BA19,"　","")="",0,IF($CV$3&lt;=CODE(BA19),IF(AND($DB$3&lt;=CODE(BA19),CODE(BA19)&lt;=$DD$3),0,IF(AND($DG$3&lt;=CODE(BA19),CODE(BA19)&lt;=$DI$3),0,1)),0)),1)</f>
        <v>0</v>
      </c>
      <c r="EI19" s="652"/>
      <c r="EJ19" s="652">
        <f>IF(ISERROR(VLOOKUP(BC19,'環境依存文字（電子入札利用不可）'!$A:$A,1,FALSE))=TRUE,IF(SUBSTITUTE(BC19,"　","")="",0,IF($CV$3&lt;=CODE(BC19),IF(AND($DB$3&lt;=CODE(BC19),CODE(BC19)&lt;=$DD$3),0,IF(AND($DG$3&lt;=CODE(BC19),CODE(BC19)&lt;=$DI$3),0,1)),0)),1)</f>
        <v>0</v>
      </c>
      <c r="EK19" s="652"/>
      <c r="EL19" s="652">
        <f>IF(ISERROR(VLOOKUP(BE19,'環境依存文字（電子入札利用不可）'!$A:$A,1,FALSE))=TRUE,IF(SUBSTITUTE(BE19,"　","")="",0,IF($CV$3&lt;=CODE(BE19),IF(AND($DB$3&lt;=CODE(BE19),CODE(BE19)&lt;=$DD$3),0,IF(AND($DG$3&lt;=CODE(BE19),CODE(BE19)&lt;=$DI$3),0,1)),0)),1)</f>
        <v>0</v>
      </c>
      <c r="EN19" s="652"/>
      <c r="EO19" s="652"/>
      <c r="EP19" s="652"/>
      <c r="EQ19" s="652"/>
      <c r="ER19" s="652"/>
      <c r="ES19" s="652"/>
      <c r="ET19" s="652"/>
      <c r="EU19" s="652"/>
      <c r="EV19" s="652">
        <f>IF(ISERROR(VLOOKUP(BO19,'環境依存文字（電子入札利用不可）'!$A:$A,1,FALSE))=TRUE,IF(SUBSTITUTE(BO19,"　","")="",0,IF($CV$3&lt;=CODE(BO19),IF(AND($DB$3&lt;=CODE(BO19),CODE(BO19)&lt;=$DD$3),0,IF(AND($DG$3&lt;=CODE(BO19),CODE(BO19)&lt;=$DI$3),0,1)),0)),1)</f>
        <v>0</v>
      </c>
      <c r="EW19" s="652"/>
      <c r="EX19" s="652">
        <f>IF(ISERROR(VLOOKUP(BQ19,'環境依存文字（電子入札利用不可）'!$A:$A,1,FALSE))=TRUE,IF(SUBSTITUTE(BQ19,"　","")="",0,IF($CV$3&lt;=CODE(BQ19),IF(AND($DB$3&lt;=CODE(BQ19),CODE(BQ19)&lt;=$DD$3),0,IF(AND($DG$3&lt;=CODE(BQ19),CODE(BQ19)&lt;=$DI$3),0,1)),0)),1)</f>
        <v>0</v>
      </c>
      <c r="EY19" s="652"/>
      <c r="EZ19" s="652">
        <f>IF(ISERROR(VLOOKUP(BS19,'環境依存文字（電子入札利用不可）'!$A:$A,1,FALSE))=TRUE,IF(SUBSTITUTE(BS19,"　","")="",0,IF($CV$3&lt;=CODE(BS19),IF(AND($DB$3&lt;=CODE(BS19),CODE(BS19)&lt;=$DD$3),0,IF(AND($DG$3&lt;=CODE(BS19),CODE(BS19)&lt;=$DI$3),0,1)),0)),1)</f>
        <v>0</v>
      </c>
      <c r="FA19" s="652"/>
      <c r="FB19" s="652">
        <f>IF(ISERROR(VLOOKUP(BU19,'環境依存文字（電子入札利用不可）'!$A:$A,1,FALSE))=TRUE,IF(SUBSTITUTE(BU19,"　","")="",0,IF($CV$3&lt;=CODE(BU19),IF(AND($DB$3&lt;=CODE(BU19),CODE(BU19)&lt;=$DD$3),0,IF(AND($DG$3&lt;=CODE(BU19),CODE(BU19)&lt;=$DI$3),0,1)),0)),1)</f>
        <v>0</v>
      </c>
      <c r="FC19" s="652"/>
      <c r="FD19" s="652">
        <f>IF(ISERROR(VLOOKUP(BW19,'環境依存文字（電子入札利用不可）'!$A:$A,1,FALSE))=TRUE,IF(SUBSTITUTE(BW19,"　","")="",0,IF($CV$3&lt;=CODE(BW19),IF(AND($DB$3&lt;=CODE(BW19),CODE(BW19)&lt;=$DD$3),0,IF(AND($DG$3&lt;=CODE(BW19),CODE(BW19)&lt;=$DI$3),0,1)),0)),1)</f>
        <v>0</v>
      </c>
      <c r="FE19" s="652"/>
      <c r="FF19" s="652">
        <f>IF(ISERROR(VLOOKUP(BY19,'環境依存文字（電子入札利用不可）'!$A:$A,1,FALSE))=TRUE,IF(SUBSTITUTE(BY19,"　","")="",0,IF($CV$3&lt;=CODE(BY19),IF(AND($DB$3&lt;=CODE(BY19),CODE(BY19)&lt;=$DD$3),0,IF(AND($DG$3&lt;=CODE(BY19),CODE(BY19)&lt;=$DI$3),0,1)),0)),1)</f>
        <v>0</v>
      </c>
      <c r="FG19" s="652"/>
      <c r="FH19" s="652">
        <f>IF(ISERROR(VLOOKUP(CA19,'環境依存文字（電子入札利用不可）'!$A:$A,1,FALSE))=TRUE,IF(SUBSTITUTE(CA19,"　","")="",0,IF($CV$3&lt;=CODE(CA19),IF(AND($DB$3&lt;=CODE(CA19),CODE(CA19)&lt;=$DD$3),0,IF(AND($DG$3&lt;=CODE(CA19),CODE(CA19)&lt;=$DI$3),0,1)),0)),1)</f>
        <v>0</v>
      </c>
      <c r="FI19" s="652"/>
      <c r="FJ19" s="652">
        <f>IF(ISERROR(VLOOKUP(CC19,'環境依存文字（電子入札利用不可）'!$A:$A,1,FALSE))=TRUE,IF(SUBSTITUTE(CC19,"　","")="",0,IF($CV$3&lt;=CODE(CC19),IF(AND($DB$3&lt;=CODE(CC19),CODE(CC19)&lt;=$DD$3),0,IF(AND($DG$3&lt;=CODE(CC19),CODE(CC19)&lt;=$DI$3),0,1)),0)),1)</f>
        <v>0</v>
      </c>
      <c r="FK19" s="548"/>
    </row>
    <row r="20" spans="1:167" s="411" customFormat="1" ht="23.25" customHeight="1" thickBot="1">
      <c r="A20" s="632"/>
      <c r="B20" s="1425"/>
      <c r="C20" s="1428"/>
      <c r="D20" s="1429"/>
      <c r="E20" s="1431"/>
      <c r="F20" s="1433"/>
      <c r="G20" s="1429"/>
      <c r="H20" s="1433"/>
      <c r="I20" s="1429"/>
      <c r="J20" s="1431"/>
      <c r="K20" s="1436"/>
      <c r="L20" s="1437"/>
      <c r="M20" s="1436"/>
      <c r="N20" s="1437"/>
      <c r="O20" s="1436"/>
      <c r="P20" s="1437"/>
      <c r="Q20" s="1436"/>
      <c r="R20" s="1437"/>
      <c r="S20" s="1436"/>
      <c r="T20" s="1437"/>
      <c r="U20" s="1436"/>
      <c r="V20" s="1437"/>
      <c r="W20" s="1491" t="str">
        <f>+IF(入力シート!$L189="","",MID(入力シート!$L189,入力シート!CS$181,1))</f>
        <v/>
      </c>
      <c r="X20" s="1477"/>
      <c r="Y20" s="1477" t="str">
        <f>+IF(入力シート!$L189="","",MID(入力シート!$L189,入力シート!CU$181,1))</f>
        <v/>
      </c>
      <c r="Z20" s="1477"/>
      <c r="AA20" s="1477" t="str">
        <f>+IF(入力シート!$L189="","",MID(入力シート!$L189,入力シート!CW$181,1))</f>
        <v/>
      </c>
      <c r="AB20" s="1477"/>
      <c r="AC20" s="1477" t="str">
        <f>+IF(入力シート!$L189="","",MID(入力シート!$L189,入力シート!CY$181,1))</f>
        <v/>
      </c>
      <c r="AD20" s="1477"/>
      <c r="AE20" s="1477" t="str">
        <f>+IF(入力シート!$L189="","",MID(入力シート!$L189,入力シート!DA$181,1))</f>
        <v/>
      </c>
      <c r="AF20" s="1477"/>
      <c r="AG20" s="1477" t="str">
        <f>+IF(入力シート!$L189="","",MID(入力シート!$L189,入力シート!DC$181,1))</f>
        <v/>
      </c>
      <c r="AH20" s="1477"/>
      <c r="AI20" s="1477" t="str">
        <f>+IF(入力シート!$L189="","",MID(入力シート!$L189,入力シート!DE$181,1))</f>
        <v/>
      </c>
      <c r="AJ20" s="1477"/>
      <c r="AK20" s="1477" t="str">
        <f>+IF(入力シート!$L189="","",MID(入力シート!$L189,入力シート!DG$181,1))</f>
        <v/>
      </c>
      <c r="AL20" s="1477"/>
      <c r="AM20" s="1477" t="str">
        <f>+IF(入力シート!$L189="","",MID(入力シート!$L189,入力シート!DI$181,1))</f>
        <v/>
      </c>
      <c r="AN20" s="1477"/>
      <c r="AO20" s="1477" t="str">
        <f>+IF(入力シート!$L189="","",MID(入力シート!$L189,入力シート!DK$181,1))</f>
        <v/>
      </c>
      <c r="AP20" s="1477"/>
      <c r="AQ20" s="1477" t="str">
        <f>+IF(入力シート!$L189="","",MID(入力シート!$L189,入力シート!DM$181,1))</f>
        <v/>
      </c>
      <c r="AR20" s="1477"/>
      <c r="AS20" s="1477" t="str">
        <f>+IF(入力シート!$L189="","",MID(入力シート!$L189,入力シート!DO$181,1))</f>
        <v/>
      </c>
      <c r="AT20" s="1477"/>
      <c r="AU20" s="1477" t="str">
        <f>+IF(入力シート!$L189="","",MID(入力シート!$L189,入力シート!DQ$181,1))</f>
        <v/>
      </c>
      <c r="AV20" s="1477"/>
      <c r="AW20" s="1477" t="str">
        <f>+IF(入力シート!$L189="","",MID(入力シート!$L189,入力シート!DS$181,1))</f>
        <v/>
      </c>
      <c r="AX20" s="1477"/>
      <c r="AY20" s="1477" t="str">
        <f>+IF(入力シート!$L189="","",MID(入力シート!$L189,入力シート!DU$181,1))</f>
        <v/>
      </c>
      <c r="AZ20" s="1477"/>
      <c r="BA20" s="1477" t="str">
        <f>+IF(入力シート!$L189="","",MID(入力シート!$L189,入力シート!DW$181,1))</f>
        <v/>
      </c>
      <c r="BB20" s="1477"/>
      <c r="BC20" s="1477" t="str">
        <f>+IF(入力シート!$L189="","",MID(入力シート!$L189,入力シート!DY$181,1))</f>
        <v/>
      </c>
      <c r="BD20" s="1477"/>
      <c r="BE20" s="1819" t="str">
        <f>+IF(入力シート!$L189="","",MID(入力シート!$L189,入力シート!EA$181,1))</f>
        <v/>
      </c>
      <c r="BF20" s="1820"/>
      <c r="BG20" s="1409" t="str">
        <f>+IF(入力シート!$BA189="","",MID(入力シート!$BA189,入力シート!BI$181,1))</f>
        <v>　</v>
      </c>
      <c r="BH20" s="1410"/>
      <c r="BI20" s="1405" t="str">
        <f>+IF(入力シート!$BA189="","",MID(入力シート!$BA189,入力シート!BK$181,1))</f>
        <v/>
      </c>
      <c r="BJ20" s="1406"/>
      <c r="BK20" s="1411" t="str">
        <f>+IF(入力シート!$BA189="","",MID(入力シート!$BA189,入力シート!BM$181,1))</f>
        <v/>
      </c>
      <c r="BL20" s="1412"/>
      <c r="BM20" s="1405" t="str">
        <f>+IF(入力シート!$BA189="","",MID(入力シート!$BA189,入力シート!BO$181,1))</f>
        <v/>
      </c>
      <c r="BN20" s="1406"/>
      <c r="BO20" s="1405" t="str">
        <f>+IF(入力シート!$BA189="","",MID(入力シート!$BA189,入力シート!BQ$181,1))</f>
        <v/>
      </c>
      <c r="BP20" s="1406"/>
      <c r="BQ20" s="1411" t="str">
        <f>+IF(入力シート!$BA189="","",MID(入力シート!$BA189,入力シート!BS$181,1))</f>
        <v/>
      </c>
      <c r="BR20" s="1412"/>
      <c r="BS20" s="1405" t="str">
        <f>+IF(入力シート!$BA189="","",MID(入力シート!$BA189,入力シート!BU$181,1))</f>
        <v/>
      </c>
      <c r="BT20" s="1406"/>
      <c r="BU20" s="1405" t="str">
        <f>+IF(入力シート!$BA189="","",MID(入力シート!$BA189,入力シート!BW$181,1))</f>
        <v/>
      </c>
      <c r="BV20" s="1406"/>
      <c r="BW20" s="1405" t="str">
        <f>+IF(入力シート!$BA189="","",MID(入力シート!$BA189,入力シート!BY$181,1))</f>
        <v/>
      </c>
      <c r="BX20" s="1406"/>
      <c r="BY20" s="1405" t="str">
        <f>+IF(入力シート!$BA189="","",MID(入力シート!$BA189,入力シート!CA$181,1))</f>
        <v/>
      </c>
      <c r="BZ20" s="1406"/>
      <c r="CA20" s="1405" t="str">
        <f>+IF(入力シート!$BA189="","",MID(入力シート!$BA189,入力シート!CC$181,1))</f>
        <v/>
      </c>
      <c r="CB20" s="1406"/>
      <c r="CC20" s="1405" t="str">
        <f>+IF(入力シート!$BA189="","",MID(入力シート!$BA189,入力シート!CE$181,1))</f>
        <v/>
      </c>
      <c r="CD20" s="1460"/>
      <c r="CE20" s="632"/>
      <c r="CF20" s="632"/>
      <c r="CG20" s="632"/>
      <c r="CH20" s="632"/>
      <c r="CI20" s="632"/>
      <c r="CJ20" s="417"/>
      <c r="CK20" s="632"/>
      <c r="CL20" s="632"/>
      <c r="CM20" s="632"/>
      <c r="CN20" s="632"/>
      <c r="CO20" s="632"/>
      <c r="CP20" s="632"/>
      <c r="CQ20" s="632"/>
      <c r="CR20" s="632"/>
      <c r="CS20" s="632"/>
      <c r="CT20" s="632"/>
      <c r="CU20" s="632"/>
      <c r="CV20" s="632"/>
      <c r="CW20" s="632"/>
      <c r="DD20" s="652">
        <f>IF(ISERROR(VLOOKUP(W20,'環境依存文字（電子入札利用不可）'!$A:$A,1,FALSE))=TRUE,IF(SUBSTITUTE(W20,"　","")="",0,IF($CV$3&lt;=CODE(W20),IF(AND($DB$3&lt;=CODE(W20),CODE(W20)&lt;=$DD$3),0,IF(AND($DG$3&lt;=CODE(W20),CODE(W20)&lt;=$DI$3),0,1)),0)),1)</f>
        <v>0</v>
      </c>
      <c r="DE20" s="652"/>
      <c r="DF20" s="652">
        <f>IF(ISERROR(VLOOKUP(Y20,'環境依存文字（電子入札利用不可）'!$A:$A,1,FALSE))=TRUE,IF(SUBSTITUTE(Y20,"　","")="",0,IF($CV$3&lt;=CODE(Y20),IF(AND($DB$3&lt;=CODE(Y20),CODE(Y20)&lt;=$DD$3),0,IF(AND($DG$3&lt;=CODE(Y20),CODE(Y20)&lt;=$DI$3),0,1)),0)),1)</f>
        <v>0</v>
      </c>
      <c r="DG20" s="652"/>
      <c r="DH20" s="652">
        <f>IF(ISERROR(VLOOKUP(AA20,'環境依存文字（電子入札利用不可）'!$A:$A,1,FALSE))=TRUE,IF(SUBSTITUTE(AA20,"　","")="",0,IF($CV$3&lt;=CODE(AA20),IF(AND($DB$3&lt;=CODE(AA20),CODE(AA20)&lt;=$DD$3),0,IF(AND($DG$3&lt;=CODE(AA20),CODE(AA20)&lt;=$DI$3),0,1)),0)),1)</f>
        <v>0</v>
      </c>
      <c r="DI20" s="652"/>
      <c r="DJ20" s="652">
        <f>IF(ISERROR(VLOOKUP(AC20,'環境依存文字（電子入札利用不可）'!$A:$A,1,FALSE))=TRUE,IF(SUBSTITUTE(AC20,"　","")="",0,IF($CV$3&lt;=CODE(AC20),IF(AND($DB$3&lt;=CODE(AC20),CODE(AC20)&lt;=$DD$3),0,IF(AND($DG$3&lt;=CODE(AC20),CODE(AC20)&lt;=$DI$3),0,1)),0)),1)</f>
        <v>0</v>
      </c>
      <c r="DK20" s="652"/>
      <c r="DL20" s="652">
        <f>IF(ISERROR(VLOOKUP(AE20,'環境依存文字（電子入札利用不可）'!$A:$A,1,FALSE))=TRUE,IF(SUBSTITUTE(AE20,"　","")="",0,IF($CV$3&lt;=CODE(AE20),IF(AND($DB$3&lt;=CODE(AE20),CODE(AE20)&lt;=$DD$3),0,IF(AND($DG$3&lt;=CODE(AE20),CODE(AE20)&lt;=$DI$3),0,1)),0)),1)</f>
        <v>0</v>
      </c>
      <c r="DM20" s="652"/>
      <c r="DN20" s="652">
        <f>IF(ISERROR(VLOOKUP(AG20,'環境依存文字（電子入札利用不可）'!$A:$A,1,FALSE))=TRUE,IF(SUBSTITUTE(AG20,"　","")="",0,IF($CV$3&lt;=CODE(AG20),IF(AND($DB$3&lt;=CODE(AG20),CODE(AG20)&lt;=$DD$3),0,IF(AND($DG$3&lt;=CODE(AG20),CODE(AG20)&lt;=$DI$3),0,1)),0)),1)</f>
        <v>0</v>
      </c>
      <c r="DO20" s="652"/>
      <c r="DP20" s="652">
        <f>IF(ISERROR(VLOOKUP(AI20,'環境依存文字（電子入札利用不可）'!$A:$A,1,FALSE))=TRUE,IF(SUBSTITUTE(AI20,"　","")="",0,IF($CV$3&lt;=CODE(AI20),IF(AND($DB$3&lt;=CODE(AI20),CODE(AI20)&lt;=$DD$3),0,IF(AND($DG$3&lt;=CODE(AI20),CODE(AI20)&lt;=$DI$3),0,1)),0)),1)</f>
        <v>0</v>
      </c>
      <c r="DQ20" s="652"/>
      <c r="DR20" s="652">
        <f>IF(ISERROR(VLOOKUP(AK20,'環境依存文字（電子入札利用不可）'!$A:$A,1,FALSE))=TRUE,IF(SUBSTITUTE(AK20,"　","")="",0,IF($CV$3&lt;=CODE(AK20),IF(AND($DB$3&lt;=CODE(AK20),CODE(AK20)&lt;=$DD$3),0,IF(AND($DG$3&lt;=CODE(AK20),CODE(AK20)&lt;=$DI$3),0,1)),0)),1)</f>
        <v>0</v>
      </c>
      <c r="DS20" s="652"/>
      <c r="DT20" s="652">
        <f>IF(ISERROR(VLOOKUP(AM20,'環境依存文字（電子入札利用不可）'!$A:$A,1,FALSE))=TRUE,IF(SUBSTITUTE(AM20,"　","")="",0,IF($CV$3&lt;=CODE(AM20),IF(AND($DB$3&lt;=CODE(AM20),CODE(AM20)&lt;=$DD$3),0,IF(AND($DG$3&lt;=CODE(AM20),CODE(AM20)&lt;=$DI$3),0,1)),0)),1)</f>
        <v>0</v>
      </c>
      <c r="DU20" s="652"/>
      <c r="DV20" s="652">
        <f>IF(ISERROR(VLOOKUP(AO20,'環境依存文字（電子入札利用不可）'!$A:$A,1,FALSE))=TRUE,IF(SUBSTITUTE(AO20,"　","")="",0,IF($CV$3&lt;=CODE(AO20),IF(AND($DB$3&lt;=CODE(AO20),CODE(AO20)&lt;=$DD$3),0,IF(AND($DG$3&lt;=CODE(AO20),CODE(AO20)&lt;=$DI$3),0,1)),0)),1)</f>
        <v>0</v>
      </c>
      <c r="DW20" s="652"/>
      <c r="DX20" s="652">
        <f>IF(ISERROR(VLOOKUP(AQ20,'環境依存文字（電子入札利用不可）'!$A:$A,1,FALSE))=TRUE,IF(SUBSTITUTE(AQ20,"　","")="",0,IF($CV$3&lt;=CODE(AQ20),IF(AND($DB$3&lt;=CODE(AQ20),CODE(AQ20)&lt;=$DD$3),0,IF(AND($DG$3&lt;=CODE(AQ20),CODE(AQ20)&lt;=$DI$3),0,1)),0)),1)</f>
        <v>0</v>
      </c>
      <c r="DY20" s="652"/>
      <c r="DZ20" s="652">
        <f>IF(ISERROR(VLOOKUP(AS20,'環境依存文字（電子入札利用不可）'!$A:$A,1,FALSE))=TRUE,IF(SUBSTITUTE(AS20,"　","")="",0,IF($CV$3&lt;=CODE(AS20),IF(AND($DB$3&lt;=CODE(AS20),CODE(AS20)&lt;=$DD$3),0,IF(AND($DG$3&lt;=CODE(AS20),CODE(AS20)&lt;=$DI$3),0,1)),0)),1)</f>
        <v>0</v>
      </c>
      <c r="EA20" s="652"/>
      <c r="EB20" s="652">
        <f>IF(ISERROR(VLOOKUP(AU20,'環境依存文字（電子入札利用不可）'!$A:$A,1,FALSE))=TRUE,IF(SUBSTITUTE(AU20,"　","")="",0,IF($CV$3&lt;=CODE(AU20),IF(AND($DB$3&lt;=CODE(AU20),CODE(AU20)&lt;=$DD$3),0,IF(AND($DG$3&lt;=CODE(AU20),CODE(AU20)&lt;=$DI$3),0,1)),0)),1)</f>
        <v>0</v>
      </c>
      <c r="EC20" s="652"/>
      <c r="ED20" s="652">
        <f>IF(ISERROR(VLOOKUP(AW20,'環境依存文字（電子入札利用不可）'!$A:$A,1,FALSE))=TRUE,IF(SUBSTITUTE(AW20,"　","")="",0,IF($CV$3&lt;=CODE(AW20),IF(AND($DB$3&lt;=CODE(AW20),CODE(AW20)&lt;=$DD$3),0,IF(AND($DG$3&lt;=CODE(AW20),CODE(AW20)&lt;=$DI$3),0,1)),0)),1)</f>
        <v>0</v>
      </c>
      <c r="EE20" s="652"/>
      <c r="EF20" s="652">
        <f>IF(ISERROR(VLOOKUP(AY20,'環境依存文字（電子入札利用不可）'!$A:$A,1,FALSE))=TRUE,IF(SUBSTITUTE(AY20,"　","")="",0,IF($CV$3&lt;=CODE(AY20),IF(AND($DB$3&lt;=CODE(AY20),CODE(AY20)&lt;=$DD$3),0,IF(AND($DG$3&lt;=CODE(AY20),CODE(AY20)&lt;=$DI$3),0,1)),0)),1)</f>
        <v>0</v>
      </c>
      <c r="EG20" s="652"/>
      <c r="EH20" s="652">
        <f>IF(ISERROR(VLOOKUP(BA20,'環境依存文字（電子入札利用不可）'!$A:$A,1,FALSE))=TRUE,IF(SUBSTITUTE(BA20,"　","")="",0,IF($CV$3&lt;=CODE(BA20),IF(AND($DB$3&lt;=CODE(BA20),CODE(BA20)&lt;=$DD$3),0,IF(AND($DG$3&lt;=CODE(BA20),CODE(BA20)&lt;=$DI$3),0,1)),0)),1)</f>
        <v>0</v>
      </c>
      <c r="EI20" s="652"/>
      <c r="EJ20" s="652">
        <f>IF(ISERROR(VLOOKUP(BC20,'環境依存文字（電子入札利用不可）'!$A:$A,1,FALSE))=TRUE,IF(SUBSTITUTE(BC20,"　","")="",0,IF($CV$3&lt;=CODE(BC20),IF(AND($DB$3&lt;=CODE(BC20),CODE(BC20)&lt;=$DD$3),0,IF(AND($DG$3&lt;=CODE(BC20),CODE(BC20)&lt;=$DI$3),0,1)),0)),1)</f>
        <v>0</v>
      </c>
      <c r="EK20" s="652"/>
      <c r="EL20" s="652">
        <f>IF(ISERROR(VLOOKUP(BE20,'環境依存文字（電子入札利用不可）'!$A:$A,1,FALSE))=TRUE,IF(SUBSTITUTE(BE20,"　","")="",0,IF($CV$3&lt;=CODE(BE20),IF(AND($DB$3&lt;=CODE(BE20),CODE(BE20)&lt;=$DD$3),0,IF(AND($DG$3&lt;=CODE(BE20),CODE(BE20)&lt;=$DI$3),0,1)),0)),1)</f>
        <v>0</v>
      </c>
      <c r="EN20" s="652">
        <f>IF(ISERROR(VLOOKUP(BG20,'環境依存文字（電子入札利用不可）'!$A:$A,1,FALSE))=TRUE,IF(SUBSTITUTE(BG20,"　","")="",0,IF($CV$3&lt;=CODE(BG20),IF(AND($DB$3&lt;=CODE(BG20),CODE(BG20)&lt;=$DD$3),0,IF(AND($DG$3&lt;=CODE(BG20),CODE(BG20)&lt;=$DI$3),0,1)),0)),1)</f>
        <v>0</v>
      </c>
      <c r="EO20" s="652"/>
      <c r="EP20" s="652">
        <f>IF(ISERROR(VLOOKUP(BI20,'環境依存文字（電子入札利用不可）'!$A:$A,1,FALSE))=TRUE,IF(SUBSTITUTE(BI20,"　","")="",0,IF($CV$3&lt;=CODE(BI20),IF(AND($DB$3&lt;=CODE(BI20),CODE(BI20)&lt;=$DD$3),0,IF(AND($DG$3&lt;=CODE(BI20),CODE(BI20)&lt;=$DI$3),0,1)),0)),1)</f>
        <v>0</v>
      </c>
      <c r="EQ20" s="652"/>
      <c r="ER20" s="652">
        <f>IF(ISERROR(VLOOKUP(BK20,'環境依存文字（電子入札利用不可）'!$A:$A,1,FALSE))=TRUE,IF(SUBSTITUTE(BK20,"　","")="",0,IF($CV$3&lt;=CODE(BK20),IF(AND($DB$3&lt;=CODE(BK20),CODE(BK20)&lt;=$DD$3),0,IF(AND($DG$3&lt;=CODE(BK20),CODE(BK20)&lt;=$DI$3),0,1)),0)),1)</f>
        <v>0</v>
      </c>
      <c r="ES20" s="652"/>
      <c r="ET20" s="652">
        <f>IF(ISERROR(VLOOKUP(BM20,'環境依存文字（電子入札利用不可）'!$A:$A,1,FALSE))=TRUE,IF(SUBSTITUTE(BM20,"　","")="",0,IF($CV$3&lt;=CODE(BM20),IF(AND($DB$3&lt;=CODE(BM20),CODE(BM20)&lt;=$DD$3),0,IF(AND($DG$3&lt;=CODE(BM20),CODE(BM20)&lt;=$DI$3),0,1)),0)),1)</f>
        <v>0</v>
      </c>
      <c r="EU20" s="652"/>
      <c r="EV20" s="652">
        <f>IF(ISERROR(VLOOKUP(BO20,'環境依存文字（電子入札利用不可）'!$A:$A,1,FALSE))=TRUE,IF(SUBSTITUTE(BO20,"　","")="",0,IF($CV$3&lt;=CODE(BO20),IF(AND($DB$3&lt;=CODE(BO20),CODE(BO20)&lt;=$DD$3),0,IF(AND($DG$3&lt;=CODE(BO20),CODE(BO20)&lt;=$DI$3),0,1)),0)),1)</f>
        <v>0</v>
      </c>
      <c r="EW20" s="652"/>
      <c r="EX20" s="652">
        <f>IF(ISERROR(VLOOKUP(BQ20,'環境依存文字（電子入札利用不可）'!$A:$A,1,FALSE))=TRUE,IF(SUBSTITUTE(BQ20,"　","")="",0,IF($CV$3&lt;=CODE(BQ20),IF(AND($DB$3&lt;=CODE(BQ20),CODE(BQ20)&lt;=$DD$3),0,IF(AND($DG$3&lt;=CODE(BQ20),CODE(BQ20)&lt;=$DI$3),0,1)),0)),1)</f>
        <v>0</v>
      </c>
      <c r="EY20" s="652"/>
      <c r="EZ20" s="652">
        <f>IF(ISERROR(VLOOKUP(BS20,'環境依存文字（電子入札利用不可）'!$A:$A,1,FALSE))=TRUE,IF(SUBSTITUTE(BS20,"　","")="",0,IF($CV$3&lt;=CODE(BS20),IF(AND($DB$3&lt;=CODE(BS20),CODE(BS20)&lt;=$DD$3),0,IF(AND($DG$3&lt;=CODE(BS20),CODE(BS20)&lt;=$DI$3),0,1)),0)),1)</f>
        <v>0</v>
      </c>
      <c r="FA20" s="652"/>
      <c r="FB20" s="652">
        <f>IF(ISERROR(VLOOKUP(BU20,'環境依存文字（電子入札利用不可）'!$A:$A,1,FALSE))=TRUE,IF(SUBSTITUTE(BU20,"　","")="",0,IF($CV$3&lt;=CODE(BU20),IF(AND($DB$3&lt;=CODE(BU20),CODE(BU20)&lt;=$DD$3),0,IF(AND($DG$3&lt;=CODE(BU20),CODE(BU20)&lt;=$DI$3),0,1)),0)),1)</f>
        <v>0</v>
      </c>
      <c r="FC20" s="652"/>
      <c r="FD20" s="652">
        <f>IF(ISERROR(VLOOKUP(BW20,'環境依存文字（電子入札利用不可）'!$A:$A,1,FALSE))=TRUE,IF(SUBSTITUTE(BW20,"　","")="",0,IF($CV$3&lt;=CODE(BW20),IF(AND($DB$3&lt;=CODE(BW20),CODE(BW20)&lt;=$DD$3),0,IF(AND($DG$3&lt;=CODE(BW20),CODE(BW20)&lt;=$DI$3),0,1)),0)),1)</f>
        <v>0</v>
      </c>
      <c r="FE20" s="652"/>
      <c r="FF20" s="652">
        <f>IF(ISERROR(VLOOKUP(BY20,'環境依存文字（電子入札利用不可）'!$A:$A,1,FALSE))=TRUE,IF(SUBSTITUTE(BY20,"　","")="",0,IF($CV$3&lt;=CODE(BY20),IF(AND($DB$3&lt;=CODE(BY20),CODE(BY20)&lt;=$DD$3),0,IF(AND($DG$3&lt;=CODE(BY20),CODE(BY20)&lt;=$DI$3),0,1)),0)),1)</f>
        <v>0</v>
      </c>
      <c r="FG20" s="652"/>
      <c r="FH20" s="652">
        <f>IF(ISERROR(VLOOKUP(CA20,'環境依存文字（電子入札利用不可）'!$A:$A,1,FALSE))=TRUE,IF(SUBSTITUTE(CA20,"　","")="",0,IF($CV$3&lt;=CODE(CA20),IF(AND($DB$3&lt;=CODE(CA20),CODE(CA20)&lt;=$DD$3),0,IF(AND($DG$3&lt;=CODE(CA20),CODE(CA20)&lt;=$DI$3),0,1)),0)),1)</f>
        <v>0</v>
      </c>
      <c r="FI20" s="652"/>
      <c r="FJ20" s="652">
        <f>IF(ISERROR(VLOOKUP(CC20,'環境依存文字（電子入札利用不可）'!$A:$A,1,FALSE))=TRUE,IF(SUBSTITUTE(CC20,"　","")="",0,IF($CV$3&lt;=CODE(CC20),IF(AND($DB$3&lt;=CODE(CC20),CODE(CC20)&lt;=$DD$3),0,IF(AND($DG$3&lt;=CODE(CC20),CODE(CC20)&lt;=$DI$3),0,1)),0)),1)</f>
        <v>0</v>
      </c>
    </row>
    <row r="21" spans="1:167" s="411" customFormat="1" ht="23.25" customHeight="1">
      <c r="A21" s="632"/>
      <c r="B21" s="632"/>
      <c r="C21" s="632"/>
      <c r="D21" s="417"/>
      <c r="E21" s="417"/>
      <c r="F21" s="417"/>
      <c r="G21" s="417"/>
      <c r="H21" s="417"/>
      <c r="I21" s="630"/>
      <c r="J21" s="630"/>
      <c r="K21" s="555"/>
      <c r="L21" s="555"/>
      <c r="M21" s="555"/>
      <c r="N21" s="555"/>
      <c r="O21" s="555"/>
      <c r="P21" s="555"/>
      <c r="Q21" s="555"/>
      <c r="R21" s="555"/>
      <c r="S21" s="556"/>
      <c r="T21" s="556"/>
      <c r="U21" s="556"/>
      <c r="V21" s="556"/>
      <c r="W21" s="556"/>
      <c r="X21" s="557"/>
      <c r="Y21" s="557"/>
      <c r="Z21" s="557"/>
      <c r="AA21" s="556"/>
      <c r="AB21" s="417"/>
      <c r="AC21" s="417"/>
      <c r="AD21" s="417"/>
      <c r="AE21" s="417"/>
      <c r="AF21" s="417"/>
      <c r="AG21" s="558"/>
      <c r="AH21" s="558"/>
      <c r="AI21" s="417"/>
      <c r="AJ21" s="558"/>
      <c r="AK21" s="558"/>
      <c r="AL21" s="417"/>
      <c r="AM21" s="558"/>
      <c r="AN21" s="558"/>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632"/>
      <c r="CK21" s="632"/>
      <c r="CL21" s="632"/>
      <c r="CM21" s="632"/>
      <c r="CN21" s="632"/>
      <c r="CO21" s="632"/>
      <c r="CP21" s="632"/>
      <c r="CQ21" s="632"/>
      <c r="CR21" s="632"/>
      <c r="CS21" s="632"/>
      <c r="CT21" s="632"/>
      <c r="CU21" s="632"/>
      <c r="CV21" s="632"/>
      <c r="CW21" s="632"/>
      <c r="EL21" s="651"/>
    </row>
    <row r="22" spans="1:167" s="548" customFormat="1" ht="23.25" customHeight="1" thickBot="1">
      <c r="A22" s="631" t="s">
        <v>2524</v>
      </c>
      <c r="B22" s="632"/>
      <c r="I22" s="549"/>
      <c r="J22" s="549"/>
      <c r="K22" s="559"/>
      <c r="L22" s="559"/>
      <c r="M22" s="559"/>
      <c r="N22" s="559"/>
      <c r="O22" s="559"/>
      <c r="P22" s="559"/>
      <c r="Q22" s="559"/>
      <c r="R22" s="559"/>
      <c r="S22" s="560"/>
      <c r="T22" s="560"/>
      <c r="U22" s="561"/>
      <c r="V22" s="561"/>
      <c r="W22" s="561"/>
      <c r="X22" s="560"/>
      <c r="Y22" s="560"/>
      <c r="Z22" s="560"/>
      <c r="AA22" s="560"/>
      <c r="AB22" s="550"/>
      <c r="AC22" s="550"/>
      <c r="AD22" s="550"/>
      <c r="AE22" s="550"/>
      <c r="AF22" s="550"/>
      <c r="AG22" s="551"/>
      <c r="AH22" s="551"/>
      <c r="AI22" s="550"/>
      <c r="AJ22" s="551"/>
      <c r="AK22" s="551"/>
      <c r="AL22" s="550"/>
      <c r="AM22" s="551"/>
      <c r="AN22" s="551"/>
      <c r="AO22" s="550"/>
      <c r="AP22" s="550"/>
      <c r="AQ22" s="550"/>
      <c r="AR22" s="550"/>
    </row>
    <row r="23" spans="1:167" s="548" customFormat="1" ht="23.25" customHeight="1">
      <c r="B23" s="1455"/>
      <c r="C23" s="1507" t="s">
        <v>2522</v>
      </c>
      <c r="D23" s="1508"/>
      <c r="E23" s="1508"/>
      <c r="F23" s="1508"/>
      <c r="G23" s="1508"/>
      <c r="H23" s="1508"/>
      <c r="I23" s="1508"/>
      <c r="J23" s="1508"/>
      <c r="K23" s="1508"/>
      <c r="L23" s="1508"/>
      <c r="M23" s="1508"/>
      <c r="N23" s="1508"/>
      <c r="O23" s="1508"/>
      <c r="P23" s="1508"/>
      <c r="Q23" s="1508"/>
      <c r="R23" s="1508"/>
      <c r="S23" s="1508"/>
      <c r="T23" s="1508"/>
      <c r="U23" s="1508"/>
      <c r="V23" s="1509"/>
      <c r="W23" s="1457" t="s">
        <v>734</v>
      </c>
      <c r="X23" s="1457"/>
      <c r="Y23" s="1457"/>
      <c r="Z23" s="1457"/>
      <c r="AA23" s="1457"/>
      <c r="AB23" s="1457"/>
      <c r="AC23" s="1457"/>
      <c r="AD23" s="1457"/>
      <c r="AE23" s="1457"/>
      <c r="AF23" s="1457"/>
      <c r="AG23" s="1457"/>
      <c r="AH23" s="1457"/>
      <c r="AI23" s="1457"/>
      <c r="AJ23" s="1457"/>
      <c r="AK23" s="1457"/>
      <c r="AL23" s="1457"/>
      <c r="AM23" s="1457"/>
      <c r="AN23" s="1457"/>
      <c r="AO23" s="1457"/>
      <c r="AP23" s="1457"/>
      <c r="AQ23" s="1457"/>
      <c r="AR23" s="1457"/>
      <c r="AS23" s="1457"/>
      <c r="AT23" s="1457"/>
      <c r="AU23" s="1457"/>
      <c r="AV23" s="1457"/>
      <c r="AW23" s="1457"/>
      <c r="AX23" s="1457"/>
      <c r="AY23" s="1457"/>
      <c r="AZ23" s="1457"/>
      <c r="BA23" s="1457"/>
      <c r="BB23" s="1457"/>
      <c r="BC23" s="1457"/>
      <c r="BD23" s="1457"/>
      <c r="BE23" s="1457"/>
      <c r="BF23" s="1457"/>
      <c r="BG23" s="1459" t="s">
        <v>30</v>
      </c>
      <c r="BH23" s="1459"/>
      <c r="BI23" s="1459"/>
      <c r="BJ23" s="1459"/>
      <c r="BK23" s="1459"/>
      <c r="BL23" s="1459"/>
      <c r="BM23" s="1459"/>
      <c r="BN23" s="1459"/>
      <c r="BO23" s="1459" t="s">
        <v>735</v>
      </c>
      <c r="BP23" s="1459"/>
      <c r="BQ23" s="1459"/>
      <c r="BR23" s="1459"/>
      <c r="BS23" s="1459"/>
      <c r="BT23" s="1459"/>
      <c r="BU23" s="1459"/>
      <c r="BV23" s="1459"/>
      <c r="BW23" s="1459"/>
      <c r="BX23" s="1459"/>
      <c r="BY23" s="1459"/>
      <c r="BZ23" s="1459"/>
      <c r="CA23" s="1459"/>
      <c r="CB23" s="1459"/>
      <c r="CC23" s="1459"/>
      <c r="CD23" s="1473"/>
    </row>
    <row r="24" spans="1:167" s="548" customFormat="1" ht="23.25" customHeight="1" thickBot="1">
      <c r="B24" s="1456"/>
      <c r="C24" s="1510"/>
      <c r="D24" s="1511"/>
      <c r="E24" s="1511"/>
      <c r="F24" s="1511"/>
      <c r="G24" s="1511"/>
      <c r="H24" s="1511"/>
      <c r="I24" s="1511"/>
      <c r="J24" s="1511"/>
      <c r="K24" s="1511"/>
      <c r="L24" s="1511"/>
      <c r="M24" s="1511"/>
      <c r="N24" s="1511"/>
      <c r="O24" s="1511"/>
      <c r="P24" s="1511"/>
      <c r="Q24" s="1511"/>
      <c r="R24" s="1511"/>
      <c r="S24" s="1511"/>
      <c r="T24" s="1511"/>
      <c r="U24" s="1511"/>
      <c r="V24" s="1512"/>
      <c r="W24" s="1458"/>
      <c r="X24" s="1458"/>
      <c r="Y24" s="1458"/>
      <c r="Z24" s="1458"/>
      <c r="AA24" s="1458"/>
      <c r="AB24" s="1458"/>
      <c r="AC24" s="1458"/>
      <c r="AD24" s="1458"/>
      <c r="AE24" s="1458"/>
      <c r="AF24" s="1458"/>
      <c r="AG24" s="1458"/>
      <c r="AH24" s="1458"/>
      <c r="AI24" s="1458"/>
      <c r="AJ24" s="1458"/>
      <c r="AK24" s="1458"/>
      <c r="AL24" s="1458"/>
      <c r="AM24" s="1458"/>
      <c r="AN24" s="1458"/>
      <c r="AO24" s="1458"/>
      <c r="AP24" s="1458"/>
      <c r="AQ24" s="1458"/>
      <c r="AR24" s="1458"/>
      <c r="AS24" s="1458"/>
      <c r="AT24" s="1458"/>
      <c r="AU24" s="1458"/>
      <c r="AV24" s="1458"/>
      <c r="AW24" s="1458"/>
      <c r="AX24" s="1458"/>
      <c r="AY24" s="1458"/>
      <c r="AZ24" s="1458"/>
      <c r="BA24" s="1458"/>
      <c r="BB24" s="1458"/>
      <c r="BC24" s="1458"/>
      <c r="BD24" s="1458"/>
      <c r="BE24" s="1458"/>
      <c r="BF24" s="1458"/>
      <c r="BG24" s="1452" t="s">
        <v>736</v>
      </c>
      <c r="BH24" s="1452"/>
      <c r="BI24" s="1452"/>
      <c r="BJ24" s="1452"/>
      <c r="BK24" s="1452"/>
      <c r="BL24" s="1452"/>
      <c r="BM24" s="1452"/>
      <c r="BN24" s="1452"/>
      <c r="BO24" s="1452"/>
      <c r="BP24" s="1452"/>
      <c r="BQ24" s="1452"/>
      <c r="BR24" s="1452"/>
      <c r="BS24" s="1452"/>
      <c r="BT24" s="1452"/>
      <c r="BU24" s="1452"/>
      <c r="BV24" s="1452"/>
      <c r="BW24" s="1452"/>
      <c r="BX24" s="1452"/>
      <c r="BY24" s="1452"/>
      <c r="BZ24" s="1452"/>
      <c r="CA24" s="1452"/>
      <c r="CB24" s="1452"/>
      <c r="CC24" s="1452"/>
      <c r="CD24" s="1476"/>
      <c r="CJ24" s="550"/>
      <c r="CK24" s="550"/>
    </row>
    <row r="25" spans="1:167" s="548" customFormat="1" ht="23.25" customHeight="1">
      <c r="B25" s="1424">
        <v>1</v>
      </c>
      <c r="C25" s="1426" t="str">
        <f>+IF(入力シート!$F195="","",入力シート!F195)</f>
        <v/>
      </c>
      <c r="D25" s="1427"/>
      <c r="E25" s="1430" t="s">
        <v>34</v>
      </c>
      <c r="F25" s="1432" t="str">
        <f>+IF(入力シート!$H195="","",MID(TEXT(入力シート!$H195,"0#"),入力シート!$BJ$9,1))</f>
        <v/>
      </c>
      <c r="G25" s="1427"/>
      <c r="H25" s="1432" t="str">
        <f>+IF(入力シート!$H195="","",MID(TEXT(入力シート!$H195,"0#"),入力シート!$BL$9,1))</f>
        <v/>
      </c>
      <c r="I25" s="1427"/>
      <c r="J25" s="1430" t="s">
        <v>34</v>
      </c>
      <c r="K25" s="1434" t="str">
        <f>+IF(入力シート!$J195="","",MID(TEXT(入力シート!$J195,"00000#"),入力シート!$BJ$9,1))</f>
        <v/>
      </c>
      <c r="L25" s="1435"/>
      <c r="M25" s="1434" t="str">
        <f>+IF(入力シート!$J195="","",MID(TEXT(入力シート!$J195,"00000#"),入力シート!$BL$9,1))</f>
        <v/>
      </c>
      <c r="N25" s="1435"/>
      <c r="O25" s="1434" t="str">
        <f>+IF(入力シート!$J195="","",MID(TEXT(入力シート!$J195,"00000#"),入力シート!$BN$9,1))</f>
        <v/>
      </c>
      <c r="P25" s="1435"/>
      <c r="Q25" s="1434" t="str">
        <f>+IF(入力シート!$J195="","",MID(TEXT(入力シート!$J195,"00000#"),入力シート!$BP$9,1))</f>
        <v/>
      </c>
      <c r="R25" s="1435"/>
      <c r="S25" s="1434" t="str">
        <f>+IF(入力シート!$J195="","",MID(TEXT(入力シート!$J195,"00000#"),入力シート!$BR$9,1))</f>
        <v/>
      </c>
      <c r="T25" s="1435"/>
      <c r="U25" s="1434" t="str">
        <f>+IF(入力シート!$J195="","",MID(TEXT(入力シート!$J195,"00000#"),入力シート!$BT$9,1))</f>
        <v/>
      </c>
      <c r="V25" s="1435"/>
      <c r="W25" s="1447" t="str">
        <f>+IF(入力シート!$L195="","",MID(入力シート!$L195,入力シート!BI$181,1))</f>
        <v/>
      </c>
      <c r="X25" s="1416"/>
      <c r="Y25" s="1468" t="str">
        <f>+IF(入力シート!$L195="","",MID(入力シート!$L195,入力シート!BK$181,1))</f>
        <v/>
      </c>
      <c r="Z25" s="1471"/>
      <c r="AA25" s="1468" t="str">
        <f>+IF(入力シート!$L195="","",MID(入力シート!$L195,入力シート!BM$181,1))</f>
        <v/>
      </c>
      <c r="AB25" s="1471"/>
      <c r="AC25" s="1468" t="str">
        <f>+IF(入力シート!$L195="","",MID(入力シート!$L195,入力シート!BO$181,1))</f>
        <v/>
      </c>
      <c r="AD25" s="1471"/>
      <c r="AE25" s="1468" t="str">
        <f>+IF(入力シート!$L195="","",MID(入力シート!$L195,入力シート!BQ$181,1))</f>
        <v/>
      </c>
      <c r="AF25" s="1471"/>
      <c r="AG25" s="1468" t="str">
        <f>+IF(入力シート!$L195="","",MID(入力シート!$L195,入力シート!BS$181,1))</f>
        <v/>
      </c>
      <c r="AH25" s="1471"/>
      <c r="AI25" s="1468" t="str">
        <f>+IF(入力シート!$L195="","",MID(入力シート!$L195,入力シート!BU$181,1))</f>
        <v/>
      </c>
      <c r="AJ25" s="1471"/>
      <c r="AK25" s="1468" t="str">
        <f>+IF(入力シート!$L195="","",MID(入力シート!$L195,入力シート!BW$181,1))</f>
        <v/>
      </c>
      <c r="AL25" s="1471"/>
      <c r="AM25" s="1468" t="str">
        <f>+IF(入力シート!$L195="","",MID(入力シート!$L195,入力シート!BY$181,1))</f>
        <v/>
      </c>
      <c r="AN25" s="1471"/>
      <c r="AO25" s="1468" t="str">
        <f>+IF(入力シート!$L195="","",MID(入力シート!$L195,入力シート!CA$181,1))</f>
        <v/>
      </c>
      <c r="AP25" s="1471"/>
      <c r="AQ25" s="1468" t="str">
        <f>+IF(入力シート!$L195="","",MID(入力シート!$L195,入力シート!CC$181,1))</f>
        <v/>
      </c>
      <c r="AR25" s="1471"/>
      <c r="AS25" s="1468" t="str">
        <f>+IF(入力シート!$L195="","",MID(入力シート!$L195,入力シート!CE$181,1))</f>
        <v/>
      </c>
      <c r="AT25" s="1471"/>
      <c r="AU25" s="1468" t="str">
        <f>+IF(入力シート!$L195="","",MID(入力シート!$L195,入力シート!CG$181,1))</f>
        <v/>
      </c>
      <c r="AV25" s="1471"/>
      <c r="AW25" s="1468" t="str">
        <f>+IF(入力シート!$L195="","",MID(入力シート!$L195,入力シート!CI$181,1))</f>
        <v/>
      </c>
      <c r="AX25" s="1471"/>
      <c r="AY25" s="1468" t="str">
        <f>+IF(入力シート!$L195="","",MID(入力シート!$L195,入力シート!CK$181,1))</f>
        <v/>
      </c>
      <c r="AZ25" s="1471"/>
      <c r="BA25" s="1468" t="str">
        <f>+IF(入力シート!$L195="","",MID(入力シート!$L195,入力シート!CM$181,1))</f>
        <v/>
      </c>
      <c r="BB25" s="1471"/>
      <c r="BC25" s="1468" t="str">
        <f>+IF(入力シート!$L195="","",MID(入力シート!$L195,入力シート!CO$181,1))</f>
        <v/>
      </c>
      <c r="BD25" s="1471"/>
      <c r="BE25" s="1815" t="str">
        <f>+IF(入力シート!$L195="","",MID(入力シート!$L195,入力シート!CQ$181,1))</f>
        <v/>
      </c>
      <c r="BF25" s="1816"/>
      <c r="BG25" s="655" t="str">
        <f>+IF(入力シート!$Z195="","",MID(TEXT(入力シート!$Z195,"00#"),入力シート!BI$183,1))</f>
        <v/>
      </c>
      <c r="BH25" s="656" t="str">
        <f>+IF(入力シート!$Z195="","",MID(TEXT(入力シート!$Z195,"00#"),入力シート!BJ$183,1))</f>
        <v/>
      </c>
      <c r="BI25" s="552" t="str">
        <f>+IF(入力シート!$Z195="","",MID(TEXT(入力シート!$Z195,"00#"),入力シート!BK$183,1))</f>
        <v/>
      </c>
      <c r="BJ25" s="553" t="s">
        <v>34</v>
      </c>
      <c r="BK25" s="552" t="str">
        <f>+IF(入力シート!$AC195="","",MID(TEXT(入力シート!$AC195,"000#"),入力シート!BI$183,1))</f>
        <v/>
      </c>
      <c r="BL25" s="552" t="str">
        <f>+IF(入力シート!$AC195="","",MID(TEXT(入力シート!$AC195,"000#"),入力シート!BJ$183,1))</f>
        <v/>
      </c>
      <c r="BM25" s="552" t="str">
        <f>+IF(入力シート!$AC195="","",MID(TEXT(入力シート!$AC195,"000#"),入力シート!BK$183,1))</f>
        <v/>
      </c>
      <c r="BN25" s="552" t="str">
        <f>+IF(入力シート!$AC195="","",MID(TEXT(入力シート!$AC195,"000#"),入力シート!BL$183,1))</f>
        <v/>
      </c>
      <c r="BO25" s="1418" t="str">
        <f>+IF(入力シート!$AE195="","",MID(入力シート!$AE195,入力シート!BI$181,1))</f>
        <v/>
      </c>
      <c r="BP25" s="1419"/>
      <c r="BQ25" s="1420" t="str">
        <f>+IF(入力シート!$AE195="","",MID(入力シート!$AE195,入力シート!BK$181,1))</f>
        <v/>
      </c>
      <c r="BR25" s="1421"/>
      <c r="BS25" s="1420" t="str">
        <f>+IF(入力シート!$AE195="","",MID(入力シート!$AE195,入力シート!BM$181,1))</f>
        <v/>
      </c>
      <c r="BT25" s="1421"/>
      <c r="BU25" s="1441" t="str">
        <f>+IF(入力シート!$AE195="","",MID(入力シート!$AE195,入力シート!BO$181,1))</f>
        <v/>
      </c>
      <c r="BV25" s="1442"/>
      <c r="BW25" s="1420" t="str">
        <f>+IF(入力シート!$AE195="","",MID(入力シート!$AE195,入力シート!BQ$181,1))</f>
        <v/>
      </c>
      <c r="BX25" s="1421"/>
      <c r="BY25" s="1420" t="str">
        <f>+IF(入力シート!$AE195="","",MID(入力シート!$AE195,入力シート!BS$181,1))</f>
        <v/>
      </c>
      <c r="BZ25" s="1421"/>
      <c r="CA25" s="1441" t="str">
        <f>+IF(入力シート!$AE195="","",MID(入力シート!$AE195,入力シート!BU$181,1))</f>
        <v/>
      </c>
      <c r="CB25" s="1442"/>
      <c r="CC25" s="1420" t="str">
        <f>+IF(入力シート!$AE195="","",MID(入力シート!$AE195,入力シート!BW$181,1))</f>
        <v/>
      </c>
      <c r="CD25" s="1466"/>
      <c r="CJ25" s="550"/>
      <c r="DA25" s="411"/>
      <c r="DB25" s="589">
        <f>+SUM(DD25:FV26)</f>
        <v>0</v>
      </c>
      <c r="DC25" s="411"/>
      <c r="DD25" s="411">
        <f>IF(ISERROR(VLOOKUP(W25,'環境依存文字（電子入札利用不可）'!$A:$A,1,FALSE))=TRUE,IF(SUBSTITUTE(W25,"　","")="",0,IF($CV$3&lt;=CODE(W25),IF(AND($DB$3&lt;=CODE(W25),CODE(W25)&lt;=$DD$3),0,IF(AND($DG$3&lt;=CODE(W25),CODE(W25)&lt;=$DI$3),0,1)),0)),1)</f>
        <v>0</v>
      </c>
      <c r="DE25" s="652"/>
      <c r="DF25" s="652">
        <f>IF(ISERROR(VLOOKUP(Y25,'環境依存文字（電子入札利用不可）'!$A:$A,1,FALSE))=TRUE,IF(SUBSTITUTE(Y25,"　","")="",0,IF($CV$3&lt;=CODE(Y25),IF(AND($DB$3&lt;=CODE(Y25),CODE(Y25)&lt;=$DD$3),0,IF(AND($DG$3&lt;=CODE(Y25),CODE(Y25)&lt;=$DI$3),0,1)),0)),1)</f>
        <v>0</v>
      </c>
      <c r="DG25" s="652"/>
      <c r="DH25" s="652">
        <f>IF(ISERROR(VLOOKUP(AA25,'環境依存文字（電子入札利用不可）'!$A:$A,1,FALSE))=TRUE,IF(SUBSTITUTE(AA25,"　","")="",0,IF($CV$3&lt;=CODE(AA25),IF(AND($DB$3&lt;=CODE(AA25),CODE(AA25)&lt;=$DD$3),0,IF(AND($DG$3&lt;=CODE(AA25),CODE(AA25)&lt;=$DI$3),0,1)),0)),1)</f>
        <v>0</v>
      </c>
      <c r="DI25" s="652"/>
      <c r="DJ25" s="652">
        <f>IF(ISERROR(VLOOKUP(AC25,'環境依存文字（電子入札利用不可）'!$A:$A,1,FALSE))=TRUE,IF(SUBSTITUTE(AC25,"　","")="",0,IF($CV$3&lt;=CODE(AC25),IF(AND($DB$3&lt;=CODE(AC25),CODE(AC25)&lt;=$DD$3),0,IF(AND($DG$3&lt;=CODE(AC25),CODE(AC25)&lt;=$DI$3),0,1)),0)),1)</f>
        <v>0</v>
      </c>
      <c r="DK25" s="652"/>
      <c r="DL25" s="652">
        <f>IF(ISERROR(VLOOKUP(AE25,'環境依存文字（電子入札利用不可）'!$A:$A,1,FALSE))=TRUE,IF(SUBSTITUTE(AE25,"　","")="",0,IF($CV$3&lt;=CODE(AE25),IF(AND($DB$3&lt;=CODE(AE25),CODE(AE25)&lt;=$DD$3),0,IF(AND($DG$3&lt;=CODE(AE25),CODE(AE25)&lt;=$DI$3),0,1)),0)),1)</f>
        <v>0</v>
      </c>
      <c r="DM25" s="652"/>
      <c r="DN25" s="652">
        <f>IF(ISERROR(VLOOKUP(AG25,'環境依存文字（電子入札利用不可）'!$A:$A,1,FALSE))=TRUE,IF(SUBSTITUTE(AG25,"　","")="",0,IF($CV$3&lt;=CODE(AG25),IF(AND($DB$3&lt;=CODE(AG25),CODE(AG25)&lt;=$DD$3),0,IF(AND($DG$3&lt;=CODE(AG25),CODE(AG25)&lt;=$DI$3),0,1)),0)),1)</f>
        <v>0</v>
      </c>
      <c r="DO25" s="652"/>
      <c r="DP25" s="652">
        <f>IF(ISERROR(VLOOKUP(AI25,'環境依存文字（電子入札利用不可）'!$A:$A,1,FALSE))=TRUE,IF(SUBSTITUTE(AI25,"　","")="",0,IF($CV$3&lt;=CODE(AI25),IF(AND($DB$3&lt;=CODE(AI25),CODE(AI25)&lt;=$DD$3),0,IF(AND($DG$3&lt;=CODE(AI25),CODE(AI25)&lt;=$DI$3),0,1)),0)),1)</f>
        <v>0</v>
      </c>
      <c r="DQ25" s="652"/>
      <c r="DR25" s="652">
        <f>IF(ISERROR(VLOOKUP(AK25,'環境依存文字（電子入札利用不可）'!$A:$A,1,FALSE))=TRUE,IF(SUBSTITUTE(AK25,"　","")="",0,IF($CV$3&lt;=CODE(AK25),IF(AND($DB$3&lt;=CODE(AK25),CODE(AK25)&lt;=$DD$3),0,IF(AND($DG$3&lt;=CODE(AK25),CODE(AK25)&lt;=$DI$3),0,1)),0)),1)</f>
        <v>0</v>
      </c>
      <c r="DS25" s="652"/>
      <c r="DT25" s="652">
        <f>IF(ISERROR(VLOOKUP(AM25,'環境依存文字（電子入札利用不可）'!$A:$A,1,FALSE))=TRUE,IF(SUBSTITUTE(AM25,"　","")="",0,IF($CV$3&lt;=CODE(AM25),IF(AND($DB$3&lt;=CODE(AM25),CODE(AM25)&lt;=$DD$3),0,IF(AND($DG$3&lt;=CODE(AM25),CODE(AM25)&lt;=$DI$3),0,1)),0)),1)</f>
        <v>0</v>
      </c>
      <c r="DU25" s="652"/>
      <c r="DV25" s="652">
        <f>IF(ISERROR(VLOOKUP(AO25,'環境依存文字（電子入札利用不可）'!$A:$A,1,FALSE))=TRUE,IF(SUBSTITUTE(AO25,"　","")="",0,IF($CV$3&lt;=CODE(AO25),IF(AND($DB$3&lt;=CODE(AO25),CODE(AO25)&lt;=$DD$3),0,IF(AND($DG$3&lt;=CODE(AO25),CODE(AO25)&lt;=$DI$3),0,1)),0)),1)</f>
        <v>0</v>
      </c>
      <c r="DW25" s="652"/>
      <c r="DX25" s="652">
        <f>IF(ISERROR(VLOOKUP(AQ25,'環境依存文字（電子入札利用不可）'!$A:$A,1,FALSE))=TRUE,IF(SUBSTITUTE(AQ25,"　","")="",0,IF($CV$3&lt;=CODE(AQ25),IF(AND($DB$3&lt;=CODE(AQ25),CODE(AQ25)&lt;=$DD$3),0,IF(AND($DG$3&lt;=CODE(AQ25),CODE(AQ25)&lt;=$DI$3),0,1)),0)),1)</f>
        <v>0</v>
      </c>
      <c r="DY25" s="652"/>
      <c r="DZ25" s="652">
        <f>IF(ISERROR(VLOOKUP(AS25,'環境依存文字（電子入札利用不可）'!$A:$A,1,FALSE))=TRUE,IF(SUBSTITUTE(AS25,"　","")="",0,IF($CV$3&lt;=CODE(AS25),IF(AND($DB$3&lt;=CODE(AS25),CODE(AS25)&lt;=$DD$3),0,IF(AND($DG$3&lt;=CODE(AS25),CODE(AS25)&lt;=$DI$3),0,1)),0)),1)</f>
        <v>0</v>
      </c>
      <c r="EA25" s="652"/>
      <c r="EB25" s="652">
        <f>IF(ISERROR(VLOOKUP(AU25,'環境依存文字（電子入札利用不可）'!$A:$A,1,FALSE))=TRUE,IF(SUBSTITUTE(AU25,"　","")="",0,IF($CV$3&lt;=CODE(AU25),IF(AND($DB$3&lt;=CODE(AU25),CODE(AU25)&lt;=$DD$3),0,IF(AND($DG$3&lt;=CODE(AU25),CODE(AU25)&lt;=$DI$3),0,1)),0)),1)</f>
        <v>0</v>
      </c>
      <c r="EC25" s="652"/>
      <c r="ED25" s="652">
        <f>IF(ISERROR(VLOOKUP(AW25,'環境依存文字（電子入札利用不可）'!$A:$A,1,FALSE))=TRUE,IF(SUBSTITUTE(AW25,"　","")="",0,IF($CV$3&lt;=CODE(AW25),IF(AND($DB$3&lt;=CODE(AW25),CODE(AW25)&lt;=$DD$3),0,IF(AND($DG$3&lt;=CODE(AW25),CODE(AW25)&lt;=$DI$3),0,1)),0)),1)</f>
        <v>0</v>
      </c>
      <c r="EE25" s="652"/>
      <c r="EF25" s="652">
        <f>IF(ISERROR(VLOOKUP(AY25,'環境依存文字（電子入札利用不可）'!$A:$A,1,FALSE))=TRUE,IF(SUBSTITUTE(AY25,"　","")="",0,IF($CV$3&lt;=CODE(AY25),IF(AND($DB$3&lt;=CODE(AY25),CODE(AY25)&lt;=$DD$3),0,IF(AND($DG$3&lt;=CODE(AY25),CODE(AY25)&lt;=$DI$3),0,1)),0)),1)</f>
        <v>0</v>
      </c>
      <c r="EG25" s="652"/>
      <c r="EH25" s="652">
        <f>IF(ISERROR(VLOOKUP(BA25,'環境依存文字（電子入札利用不可）'!$A:$A,1,FALSE))=TRUE,IF(SUBSTITUTE(BA25,"　","")="",0,IF($CV$3&lt;=CODE(BA25),IF(AND($DB$3&lt;=CODE(BA25),CODE(BA25)&lt;=$DD$3),0,IF(AND($DG$3&lt;=CODE(BA25),CODE(BA25)&lt;=$DI$3),0,1)),0)),1)</f>
        <v>0</v>
      </c>
      <c r="EI25" s="652"/>
      <c r="EJ25" s="652">
        <f>IF(ISERROR(VLOOKUP(BC25,'環境依存文字（電子入札利用不可）'!$A:$A,1,FALSE))=TRUE,IF(SUBSTITUTE(BC25,"　","")="",0,IF($CV$3&lt;=CODE(BC25),IF(AND($DB$3&lt;=CODE(BC25),CODE(BC25)&lt;=$DD$3),0,IF(AND($DG$3&lt;=CODE(BC25),CODE(BC25)&lt;=$DI$3),0,1)),0)),1)</f>
        <v>0</v>
      </c>
      <c r="EK25" s="652"/>
      <c r="EL25" s="652">
        <f>IF(ISERROR(VLOOKUP(BE25,'環境依存文字（電子入札利用不可）'!$A:$A,1,FALSE))=TRUE,IF(SUBSTITUTE(BE25,"　","")="",0,IF($CV$3&lt;=CODE(BE25),IF(AND($DB$3&lt;=CODE(BE25),CODE(BE25)&lt;=$DD$3),0,IF(AND($DG$3&lt;=CODE(BE25),CODE(BE25)&lt;=$DI$3),0,1)),0)),1)</f>
        <v>0</v>
      </c>
      <c r="EM25" s="652"/>
      <c r="EN25" s="652"/>
      <c r="EO25" s="652"/>
      <c r="EP25" s="652"/>
      <c r="EQ25" s="652"/>
      <c r="ER25" s="652"/>
      <c r="ES25" s="652"/>
      <c r="ET25" s="652"/>
      <c r="EU25" s="652"/>
      <c r="EV25" s="652">
        <f>IF(ISERROR(VLOOKUP(BO25,'環境依存文字（電子入札利用不可）'!$A:$A,1,FALSE))=TRUE,IF(SUBSTITUTE(BO25,"　","")="",0,IF($CV$3&lt;=CODE(BO25),IF(AND($DB$3&lt;=CODE(BO25),CODE(BO25)&lt;=$DD$3),0,IF(AND($DG$3&lt;=CODE(BO25),CODE(BO25)&lt;=$DI$3),0,1)),0)),1)</f>
        <v>0</v>
      </c>
      <c r="EW25" s="652"/>
      <c r="EX25" s="652">
        <f>IF(ISERROR(VLOOKUP(BQ25,'環境依存文字（電子入札利用不可）'!$A:$A,1,FALSE))=TRUE,IF(SUBSTITUTE(BQ25,"　","")="",0,IF($CV$3&lt;=CODE(BQ25),IF(AND($DB$3&lt;=CODE(BQ25),CODE(BQ25)&lt;=$DD$3),0,IF(AND($DG$3&lt;=CODE(BQ25),CODE(BQ25)&lt;=$DI$3),0,1)),0)),1)</f>
        <v>0</v>
      </c>
      <c r="EY25" s="652"/>
      <c r="EZ25" s="652">
        <f>IF(ISERROR(VLOOKUP(BS25,'環境依存文字（電子入札利用不可）'!$A:$A,1,FALSE))=TRUE,IF(SUBSTITUTE(BS25,"　","")="",0,IF($CV$3&lt;=CODE(BS25),IF(AND($DB$3&lt;=CODE(BS25),CODE(BS25)&lt;=$DD$3),0,IF(AND($DG$3&lt;=CODE(BS25),CODE(BS25)&lt;=$DI$3),0,1)),0)),1)</f>
        <v>0</v>
      </c>
      <c r="FA25" s="652"/>
      <c r="FB25" s="652">
        <f>IF(ISERROR(VLOOKUP(BU25,'環境依存文字（電子入札利用不可）'!$A:$A,1,FALSE))=TRUE,IF(SUBSTITUTE(BU25,"　","")="",0,IF($CV$3&lt;=CODE(BU25),IF(AND($DB$3&lt;=CODE(BU25),CODE(BU25)&lt;=$DD$3),0,IF(AND($DG$3&lt;=CODE(BU25),CODE(BU25)&lt;=$DI$3),0,1)),0)),1)</f>
        <v>0</v>
      </c>
      <c r="FC25" s="652"/>
      <c r="FD25" s="652">
        <f>IF(ISERROR(VLOOKUP(BW25,'環境依存文字（電子入札利用不可）'!$A:$A,1,FALSE))=TRUE,IF(SUBSTITUTE(BW25,"　","")="",0,IF($CV$3&lt;=CODE(BW25),IF(AND($DB$3&lt;=CODE(BW25),CODE(BW25)&lt;=$DD$3),0,IF(AND($DG$3&lt;=CODE(BW25),CODE(BW25)&lt;=$DI$3),0,1)),0)),1)</f>
        <v>0</v>
      </c>
      <c r="FE25" s="652"/>
      <c r="FF25" s="652">
        <f>IF(ISERROR(VLOOKUP(BY25,'環境依存文字（電子入札利用不可）'!$A:$A,1,FALSE))=TRUE,IF(SUBSTITUTE(BY25,"　","")="",0,IF($CV$3&lt;=CODE(BY25),IF(AND($DB$3&lt;=CODE(BY25),CODE(BY25)&lt;=$DD$3),0,IF(AND($DG$3&lt;=CODE(BY25),CODE(BY25)&lt;=$DI$3),0,1)),0)),1)</f>
        <v>0</v>
      </c>
      <c r="FG25" s="652"/>
      <c r="FH25" s="652">
        <f>IF(ISERROR(VLOOKUP(CA25,'環境依存文字（電子入札利用不可）'!$A:$A,1,FALSE))=TRUE,IF(SUBSTITUTE(CA25,"　","")="",0,IF($CV$3&lt;=CODE(CA25),IF(AND($DB$3&lt;=CODE(CA25),CODE(CA25)&lt;=$DD$3),0,IF(AND($DG$3&lt;=CODE(CA25),CODE(CA25)&lt;=$DI$3),0,1)),0)),1)</f>
        <v>0</v>
      </c>
      <c r="FI25" s="652"/>
      <c r="FJ25" s="652">
        <f>IF(ISERROR(VLOOKUP(CC25,'環境依存文字（電子入札利用不可）'!$A:$A,1,FALSE))=TRUE,IF(SUBSTITUTE(CC25,"　","")="",0,IF($CV$3&lt;=CODE(CC25),IF(AND($DB$3&lt;=CODE(CC25),CODE(CC25)&lt;=$DD$3),0,IF(AND($DG$3&lt;=CODE(CC25),CODE(CC25)&lt;=$DI$3),0,1)),0)),1)</f>
        <v>0</v>
      </c>
    </row>
    <row r="26" spans="1:167" s="411" customFormat="1" ht="23.25" customHeight="1" thickBot="1">
      <c r="A26" s="632"/>
      <c r="B26" s="1425"/>
      <c r="C26" s="1428"/>
      <c r="D26" s="1429"/>
      <c r="E26" s="1431"/>
      <c r="F26" s="1433"/>
      <c r="G26" s="1429"/>
      <c r="H26" s="1433"/>
      <c r="I26" s="1429"/>
      <c r="J26" s="1431"/>
      <c r="K26" s="1436"/>
      <c r="L26" s="1437"/>
      <c r="M26" s="1436"/>
      <c r="N26" s="1437"/>
      <c r="O26" s="1436"/>
      <c r="P26" s="1437"/>
      <c r="Q26" s="1436"/>
      <c r="R26" s="1437"/>
      <c r="S26" s="1436"/>
      <c r="T26" s="1437"/>
      <c r="U26" s="1436"/>
      <c r="V26" s="1437"/>
      <c r="W26" s="1448" t="str">
        <f>+IF(入力シート!$L195="","",MID(入力シート!$L195,入力シート!CS$181,1))</f>
        <v/>
      </c>
      <c r="X26" s="1414"/>
      <c r="Y26" s="1462" t="str">
        <f>+IF(入力シート!$L195="","",MID(入力シート!$L195,入力シート!CU$181,1))</f>
        <v/>
      </c>
      <c r="Z26" s="1463"/>
      <c r="AA26" s="1462" t="str">
        <f>+IF(入力シート!$L195="","",MID(入力シート!$L195,入力シート!CW$181,1))</f>
        <v/>
      </c>
      <c r="AB26" s="1463"/>
      <c r="AC26" s="1462" t="str">
        <f>+IF(入力シート!$L195="","",MID(入力シート!$L195,入力シート!CY$181,1))</f>
        <v/>
      </c>
      <c r="AD26" s="1463"/>
      <c r="AE26" s="1462" t="str">
        <f>+IF(入力シート!$L195="","",MID(入力シート!$L195,入力シート!DA$181,1))</f>
        <v/>
      </c>
      <c r="AF26" s="1463"/>
      <c r="AG26" s="1462" t="str">
        <f>+IF(入力シート!$L195="","",MID(入力シート!$L195,入力シート!DC$181,1))</f>
        <v/>
      </c>
      <c r="AH26" s="1463"/>
      <c r="AI26" s="1462" t="str">
        <f>+IF(入力シート!$L195="","",MID(入力シート!$L195,入力シート!DE$181,1))</f>
        <v/>
      </c>
      <c r="AJ26" s="1463"/>
      <c r="AK26" s="1462" t="str">
        <f>+IF(入力シート!$L195="","",MID(入力シート!$L195,入力シート!DG$181,1))</f>
        <v/>
      </c>
      <c r="AL26" s="1463"/>
      <c r="AM26" s="1462" t="str">
        <f>+IF(入力シート!$L195="","",MID(入力シート!$L195,入力シート!DI$181,1))</f>
        <v/>
      </c>
      <c r="AN26" s="1463"/>
      <c r="AO26" s="1462" t="str">
        <f>+IF(入力シート!$L195="","",MID(入力シート!$L195,入力シート!DK$181,1))</f>
        <v/>
      </c>
      <c r="AP26" s="1463"/>
      <c r="AQ26" s="1462" t="str">
        <f>+IF(入力シート!$L195="","",MID(入力シート!$L195,入力シート!DM$181,1))</f>
        <v/>
      </c>
      <c r="AR26" s="1463"/>
      <c r="AS26" s="1462" t="str">
        <f>+IF(入力シート!$L195="","",MID(入力シート!$L195,入力シート!DO$181,1))</f>
        <v/>
      </c>
      <c r="AT26" s="1463"/>
      <c r="AU26" s="1462" t="str">
        <f>+IF(入力シート!$L195="","",MID(入力シート!$L195,入力シート!DQ$181,1))</f>
        <v/>
      </c>
      <c r="AV26" s="1463"/>
      <c r="AW26" s="1462" t="str">
        <f>+IF(入力シート!$L195="","",MID(入力シート!$L195,入力シート!DS$181,1))</f>
        <v/>
      </c>
      <c r="AX26" s="1463"/>
      <c r="AY26" s="1462" t="str">
        <f>+IF(入力シート!$L195="","",MID(入力シート!$L195,入力シート!DU$181,1))</f>
        <v/>
      </c>
      <c r="AZ26" s="1463"/>
      <c r="BA26" s="1462" t="str">
        <f>+IF(入力シート!$L195="","",MID(入力シート!$L195,入力シート!DW$181,1))</f>
        <v/>
      </c>
      <c r="BB26" s="1463"/>
      <c r="BC26" s="1462" t="str">
        <f>+IF(入力シート!$L195="","",MID(入力シート!$L195,入力シート!DY$181,1))</f>
        <v/>
      </c>
      <c r="BD26" s="1463"/>
      <c r="BE26" s="1813" t="str">
        <f>+IF(入力シート!$L195="","",MID(入力シート!$L195,入力シート!EA$181,1))</f>
        <v/>
      </c>
      <c r="BF26" s="1814"/>
      <c r="BG26" s="1409" t="str">
        <f>+IF(入力シート!$BJ195="","",MID(入力シート!$BJ195,入力シート!BI$181,1))</f>
        <v>　</v>
      </c>
      <c r="BH26" s="1410"/>
      <c r="BI26" s="1405" t="str">
        <f>+IF(入力シート!$BJ195="","",MID(入力シート!$BJ195,入力シート!BK$181,1))</f>
        <v/>
      </c>
      <c r="BJ26" s="1406"/>
      <c r="BK26" s="1411" t="str">
        <f>+IF(入力シート!$BJ195="","",MID(入力シート!$BJ195,入力シート!BM$181,1))</f>
        <v/>
      </c>
      <c r="BL26" s="1412"/>
      <c r="BM26" s="1405" t="str">
        <f>+IF(入力シート!$BJ195="","",MID(入力シート!$BJ195,入力シート!BO$181,1))</f>
        <v/>
      </c>
      <c r="BN26" s="1406"/>
      <c r="BO26" s="1405" t="str">
        <f>+IF(入力シート!$BJ195="","",MID(入力シート!$BJ195,入力シート!BQ$181,1))</f>
        <v/>
      </c>
      <c r="BP26" s="1406"/>
      <c r="BQ26" s="1411" t="str">
        <f>+IF(入力シート!$BJ195="","",MID(入力シート!$BJ195,入力シート!BS$181,1))</f>
        <v/>
      </c>
      <c r="BR26" s="1412"/>
      <c r="BS26" s="1405" t="str">
        <f>+IF(入力シート!$BJ195="","",MID(入力シート!$BJ195,入力シート!BU$181,1))</f>
        <v/>
      </c>
      <c r="BT26" s="1406"/>
      <c r="BU26" s="1405" t="str">
        <f>+IF(入力シート!$BJ195="","",MID(入力シート!$BJ195,入力シート!BW$181,1))</f>
        <v/>
      </c>
      <c r="BV26" s="1406"/>
      <c r="BW26" s="1405" t="str">
        <f>+IF(入力シート!$BJ195="","",MID(入力シート!$BJ195,入力シート!BY$181,1))</f>
        <v/>
      </c>
      <c r="BX26" s="1406"/>
      <c r="BY26" s="1405" t="str">
        <f>+IF(入力シート!$BJ195="","",MID(入力シート!$BJ195,入力シート!CA$181,1))</f>
        <v/>
      </c>
      <c r="BZ26" s="1406"/>
      <c r="CA26" s="1405" t="str">
        <f>+IF(入力シート!$BJ195="","",MID(入力シート!$BJ195,入力シート!CC$181,1))</f>
        <v/>
      </c>
      <c r="CB26" s="1406"/>
      <c r="CC26" s="1405" t="str">
        <f>+IF(入力シート!$BJ195="","",MID(入力シート!$BJ195,入力シート!CE$181,1))</f>
        <v/>
      </c>
      <c r="CD26" s="1460"/>
      <c r="CE26" s="632"/>
      <c r="CF26" s="632"/>
      <c r="CG26" s="632"/>
      <c r="CH26" s="632"/>
      <c r="CI26" s="632"/>
      <c r="CJ26" s="632"/>
      <c r="CK26" s="632"/>
      <c r="CL26" s="632"/>
      <c r="CM26" s="632"/>
      <c r="CN26" s="632"/>
      <c r="CO26" s="632"/>
      <c r="CP26" s="632"/>
      <c r="CQ26" s="632"/>
      <c r="CR26" s="632"/>
      <c r="CS26" s="632"/>
      <c r="CT26" s="632"/>
      <c r="CU26" s="632"/>
      <c r="CV26" s="632"/>
      <c r="CW26" s="632"/>
      <c r="DD26" s="652">
        <f>IF(ISERROR(VLOOKUP(W26,'環境依存文字（電子入札利用不可）'!$A:$A,1,FALSE))=TRUE,IF(SUBSTITUTE(W26,"　","")="",0,IF($CV$3&lt;=CODE(W26),IF(AND($DB$3&lt;=CODE(W26),CODE(W26)&lt;=$DD$3),0,IF(AND($DG$3&lt;=CODE(W26),CODE(W26)&lt;=$DI$3),0,1)),0)),1)</f>
        <v>0</v>
      </c>
      <c r="DE26" s="652"/>
      <c r="DF26" s="652">
        <f>IF(ISERROR(VLOOKUP(Y26,'環境依存文字（電子入札利用不可）'!$A:$A,1,FALSE))=TRUE,IF(SUBSTITUTE(Y26,"　","")="",0,IF($CV$3&lt;=CODE(Y26),IF(AND($DB$3&lt;=CODE(Y26),CODE(Y26)&lt;=$DD$3),0,IF(AND($DG$3&lt;=CODE(Y26),CODE(Y26)&lt;=$DI$3),0,1)),0)),1)</f>
        <v>0</v>
      </c>
      <c r="DG26" s="652"/>
      <c r="DH26" s="652">
        <f>IF(ISERROR(VLOOKUP(AA26,'環境依存文字（電子入札利用不可）'!$A:$A,1,FALSE))=TRUE,IF(SUBSTITUTE(AA26,"　","")="",0,IF($CV$3&lt;=CODE(AA26),IF(AND($DB$3&lt;=CODE(AA26),CODE(AA26)&lt;=$DD$3),0,IF(AND($DG$3&lt;=CODE(AA26),CODE(AA26)&lt;=$DI$3),0,1)),0)),1)</f>
        <v>0</v>
      </c>
      <c r="DI26" s="652"/>
      <c r="DJ26" s="652">
        <f>IF(ISERROR(VLOOKUP(AC26,'環境依存文字（電子入札利用不可）'!$A:$A,1,FALSE))=TRUE,IF(SUBSTITUTE(AC26,"　","")="",0,IF($CV$3&lt;=CODE(AC26),IF(AND($DB$3&lt;=CODE(AC26),CODE(AC26)&lt;=$DD$3),0,IF(AND($DG$3&lt;=CODE(AC26),CODE(AC26)&lt;=$DI$3),0,1)),0)),1)</f>
        <v>0</v>
      </c>
      <c r="DK26" s="652"/>
      <c r="DL26" s="652">
        <f>IF(ISERROR(VLOOKUP(AE26,'環境依存文字（電子入札利用不可）'!$A:$A,1,FALSE))=TRUE,IF(SUBSTITUTE(AE26,"　","")="",0,IF($CV$3&lt;=CODE(AE26),IF(AND($DB$3&lt;=CODE(AE26),CODE(AE26)&lt;=$DD$3),0,IF(AND($DG$3&lt;=CODE(AE26),CODE(AE26)&lt;=$DI$3),0,1)),0)),1)</f>
        <v>0</v>
      </c>
      <c r="DM26" s="652"/>
      <c r="DN26" s="652">
        <f>IF(ISERROR(VLOOKUP(AG26,'環境依存文字（電子入札利用不可）'!$A:$A,1,FALSE))=TRUE,IF(SUBSTITUTE(AG26,"　","")="",0,IF($CV$3&lt;=CODE(AG26),IF(AND($DB$3&lt;=CODE(AG26),CODE(AG26)&lt;=$DD$3),0,IF(AND($DG$3&lt;=CODE(AG26),CODE(AG26)&lt;=$DI$3),0,1)),0)),1)</f>
        <v>0</v>
      </c>
      <c r="DO26" s="652"/>
      <c r="DP26" s="652">
        <f>IF(ISERROR(VLOOKUP(AI26,'環境依存文字（電子入札利用不可）'!$A:$A,1,FALSE))=TRUE,IF(SUBSTITUTE(AI26,"　","")="",0,IF($CV$3&lt;=CODE(AI26),IF(AND($DB$3&lt;=CODE(AI26),CODE(AI26)&lt;=$DD$3),0,IF(AND($DG$3&lt;=CODE(AI26),CODE(AI26)&lt;=$DI$3),0,1)),0)),1)</f>
        <v>0</v>
      </c>
      <c r="DQ26" s="652"/>
      <c r="DR26" s="652">
        <f>IF(ISERROR(VLOOKUP(AK26,'環境依存文字（電子入札利用不可）'!$A:$A,1,FALSE))=TRUE,IF(SUBSTITUTE(AK26,"　","")="",0,IF($CV$3&lt;=CODE(AK26),IF(AND($DB$3&lt;=CODE(AK26),CODE(AK26)&lt;=$DD$3),0,IF(AND($DG$3&lt;=CODE(AK26),CODE(AK26)&lt;=$DI$3),0,1)),0)),1)</f>
        <v>0</v>
      </c>
      <c r="DS26" s="652"/>
      <c r="DT26" s="652">
        <f>IF(ISERROR(VLOOKUP(AM26,'環境依存文字（電子入札利用不可）'!$A:$A,1,FALSE))=TRUE,IF(SUBSTITUTE(AM26,"　","")="",0,IF($CV$3&lt;=CODE(AM26),IF(AND($DB$3&lt;=CODE(AM26),CODE(AM26)&lt;=$DD$3),0,IF(AND($DG$3&lt;=CODE(AM26),CODE(AM26)&lt;=$DI$3),0,1)),0)),1)</f>
        <v>0</v>
      </c>
      <c r="DU26" s="652"/>
      <c r="DV26" s="652">
        <f>IF(ISERROR(VLOOKUP(AO26,'環境依存文字（電子入札利用不可）'!$A:$A,1,FALSE))=TRUE,IF(SUBSTITUTE(AO26,"　","")="",0,IF($CV$3&lt;=CODE(AO26),IF(AND($DB$3&lt;=CODE(AO26),CODE(AO26)&lt;=$DD$3),0,IF(AND($DG$3&lt;=CODE(AO26),CODE(AO26)&lt;=$DI$3),0,1)),0)),1)</f>
        <v>0</v>
      </c>
      <c r="DW26" s="652"/>
      <c r="DX26" s="652">
        <f>IF(ISERROR(VLOOKUP(AQ26,'環境依存文字（電子入札利用不可）'!$A:$A,1,FALSE))=TRUE,IF(SUBSTITUTE(AQ26,"　","")="",0,IF($CV$3&lt;=CODE(AQ26),IF(AND($DB$3&lt;=CODE(AQ26),CODE(AQ26)&lt;=$DD$3),0,IF(AND($DG$3&lt;=CODE(AQ26),CODE(AQ26)&lt;=$DI$3),0,1)),0)),1)</f>
        <v>0</v>
      </c>
      <c r="DY26" s="652"/>
      <c r="DZ26" s="652">
        <f>IF(ISERROR(VLOOKUP(AS26,'環境依存文字（電子入札利用不可）'!$A:$A,1,FALSE))=TRUE,IF(SUBSTITUTE(AS26,"　","")="",0,IF($CV$3&lt;=CODE(AS26),IF(AND($DB$3&lt;=CODE(AS26),CODE(AS26)&lt;=$DD$3),0,IF(AND($DG$3&lt;=CODE(AS26),CODE(AS26)&lt;=$DI$3),0,1)),0)),1)</f>
        <v>0</v>
      </c>
      <c r="EA26" s="652"/>
      <c r="EB26" s="652">
        <f>IF(ISERROR(VLOOKUP(AU26,'環境依存文字（電子入札利用不可）'!$A:$A,1,FALSE))=TRUE,IF(SUBSTITUTE(AU26,"　","")="",0,IF($CV$3&lt;=CODE(AU26),IF(AND($DB$3&lt;=CODE(AU26),CODE(AU26)&lt;=$DD$3),0,IF(AND($DG$3&lt;=CODE(AU26),CODE(AU26)&lt;=$DI$3),0,1)),0)),1)</f>
        <v>0</v>
      </c>
      <c r="EC26" s="652"/>
      <c r="ED26" s="652">
        <f>IF(ISERROR(VLOOKUP(AW26,'環境依存文字（電子入札利用不可）'!$A:$A,1,FALSE))=TRUE,IF(SUBSTITUTE(AW26,"　","")="",0,IF($CV$3&lt;=CODE(AW26),IF(AND($DB$3&lt;=CODE(AW26),CODE(AW26)&lt;=$DD$3),0,IF(AND($DG$3&lt;=CODE(AW26),CODE(AW26)&lt;=$DI$3),0,1)),0)),1)</f>
        <v>0</v>
      </c>
      <c r="EE26" s="652"/>
      <c r="EF26" s="652">
        <f>IF(ISERROR(VLOOKUP(AY26,'環境依存文字（電子入札利用不可）'!$A:$A,1,FALSE))=TRUE,IF(SUBSTITUTE(AY26,"　","")="",0,IF($CV$3&lt;=CODE(AY26),IF(AND($DB$3&lt;=CODE(AY26),CODE(AY26)&lt;=$DD$3),0,IF(AND($DG$3&lt;=CODE(AY26),CODE(AY26)&lt;=$DI$3),0,1)),0)),1)</f>
        <v>0</v>
      </c>
      <c r="EG26" s="652"/>
      <c r="EH26" s="652">
        <f>IF(ISERROR(VLOOKUP(BA26,'環境依存文字（電子入札利用不可）'!$A:$A,1,FALSE))=TRUE,IF(SUBSTITUTE(BA26,"　","")="",0,IF($CV$3&lt;=CODE(BA26),IF(AND($DB$3&lt;=CODE(BA26),CODE(BA26)&lt;=$DD$3),0,IF(AND($DG$3&lt;=CODE(BA26),CODE(BA26)&lt;=$DI$3),0,1)),0)),1)</f>
        <v>0</v>
      </c>
      <c r="EI26" s="652"/>
      <c r="EJ26" s="652">
        <f>IF(ISERROR(VLOOKUP(BC26,'環境依存文字（電子入札利用不可）'!$A:$A,1,FALSE))=TRUE,IF(SUBSTITUTE(BC26,"　","")="",0,IF($CV$3&lt;=CODE(BC26),IF(AND($DB$3&lt;=CODE(BC26),CODE(BC26)&lt;=$DD$3),0,IF(AND($DG$3&lt;=CODE(BC26),CODE(BC26)&lt;=$DI$3),0,1)),0)),1)</f>
        <v>0</v>
      </c>
      <c r="EK26" s="652"/>
      <c r="EL26" s="652">
        <f>IF(ISERROR(VLOOKUP(BE26,'環境依存文字（電子入札利用不可）'!$A:$A,1,FALSE))=TRUE,IF(SUBSTITUTE(BE26,"　","")="",0,IF($CV$3&lt;=CODE(BE26),IF(AND($DB$3&lt;=CODE(BE26),CODE(BE26)&lt;=$DD$3),0,IF(AND($DG$3&lt;=CODE(BE26),CODE(BE26)&lt;=$DI$3),0,1)),0)),1)</f>
        <v>0</v>
      </c>
      <c r="EM26" s="652"/>
      <c r="EN26" s="652">
        <f>IF(ISERROR(VLOOKUP(BG26,'環境依存文字（電子入札利用不可）'!$A:$A,1,FALSE))=TRUE,IF(SUBSTITUTE(BG26,"　","")="",0,IF($CV$3&lt;=CODE(BG26),IF(AND($DB$3&lt;=CODE(BG26),CODE(BG26)&lt;=$DD$3),0,IF(AND($DG$3&lt;=CODE(BG26),CODE(BG26)&lt;=$DI$3),0,1)),0)),1)</f>
        <v>0</v>
      </c>
      <c r="EO26" s="652"/>
      <c r="EP26" s="652">
        <f>IF(ISERROR(VLOOKUP(BI26,'環境依存文字（電子入札利用不可）'!$A:$A,1,FALSE))=TRUE,IF(SUBSTITUTE(BI26,"　","")="",0,IF($CV$3&lt;=CODE(BI26),IF(AND($DB$3&lt;=CODE(BI26),CODE(BI26)&lt;=$DD$3),0,IF(AND($DG$3&lt;=CODE(BI26),CODE(BI26)&lt;=$DI$3),0,1)),0)),1)</f>
        <v>0</v>
      </c>
      <c r="EQ26" s="652"/>
      <c r="ER26" s="652">
        <f>IF(ISERROR(VLOOKUP(BK26,'環境依存文字（電子入札利用不可）'!$A:$A,1,FALSE))=TRUE,IF(SUBSTITUTE(BK26,"　","")="",0,IF($CV$3&lt;=CODE(BK26),IF(AND($DB$3&lt;=CODE(BK26),CODE(BK26)&lt;=$DD$3),0,IF(AND($DG$3&lt;=CODE(BK26),CODE(BK26)&lt;=$DI$3),0,1)),0)),1)</f>
        <v>0</v>
      </c>
      <c r="ES26" s="652"/>
      <c r="ET26" s="652">
        <f>IF(ISERROR(VLOOKUP(BM26,'環境依存文字（電子入札利用不可）'!$A:$A,1,FALSE))=TRUE,IF(SUBSTITUTE(BM26,"　","")="",0,IF($CV$3&lt;=CODE(BM26),IF(AND($DB$3&lt;=CODE(BM26),CODE(BM26)&lt;=$DD$3),0,IF(AND($DG$3&lt;=CODE(BM26),CODE(BM26)&lt;=$DI$3),0,1)),0)),1)</f>
        <v>0</v>
      </c>
      <c r="EU26" s="652"/>
      <c r="EV26" s="652">
        <f>IF(ISERROR(VLOOKUP(BO26,'環境依存文字（電子入札利用不可）'!$A:$A,1,FALSE))=TRUE,IF(SUBSTITUTE(BO26,"　","")="",0,IF($CV$3&lt;=CODE(BO26),IF(AND($DB$3&lt;=CODE(BO26),CODE(BO26)&lt;=$DD$3),0,IF(AND($DG$3&lt;=CODE(BO26),CODE(BO26)&lt;=$DI$3),0,1)),0)),1)</f>
        <v>0</v>
      </c>
      <c r="EW26" s="652"/>
      <c r="EX26" s="652">
        <f>IF(ISERROR(VLOOKUP(BQ26,'環境依存文字（電子入札利用不可）'!$A:$A,1,FALSE))=TRUE,IF(SUBSTITUTE(BQ26,"　","")="",0,IF($CV$3&lt;=CODE(BQ26),IF(AND($DB$3&lt;=CODE(BQ26),CODE(BQ26)&lt;=$DD$3),0,IF(AND($DG$3&lt;=CODE(BQ26),CODE(BQ26)&lt;=$DI$3),0,1)),0)),1)</f>
        <v>0</v>
      </c>
      <c r="EY26" s="652"/>
      <c r="EZ26" s="652">
        <f>IF(ISERROR(VLOOKUP(BS26,'環境依存文字（電子入札利用不可）'!$A:$A,1,FALSE))=TRUE,IF(SUBSTITUTE(BS26,"　","")="",0,IF($CV$3&lt;=CODE(BS26),IF(AND($DB$3&lt;=CODE(BS26),CODE(BS26)&lt;=$DD$3),0,IF(AND($DG$3&lt;=CODE(BS26),CODE(BS26)&lt;=$DI$3),0,1)),0)),1)</f>
        <v>0</v>
      </c>
      <c r="FA26" s="652"/>
      <c r="FB26" s="652">
        <f>IF(ISERROR(VLOOKUP(BU26,'環境依存文字（電子入札利用不可）'!$A:$A,1,FALSE))=TRUE,IF(SUBSTITUTE(BU26,"　","")="",0,IF($CV$3&lt;=CODE(BU26),IF(AND($DB$3&lt;=CODE(BU26),CODE(BU26)&lt;=$DD$3),0,IF(AND($DG$3&lt;=CODE(BU26),CODE(BU26)&lt;=$DI$3),0,1)),0)),1)</f>
        <v>0</v>
      </c>
      <c r="FC26" s="652"/>
      <c r="FD26" s="652">
        <f>IF(ISERROR(VLOOKUP(BW26,'環境依存文字（電子入札利用不可）'!$A:$A,1,FALSE))=TRUE,IF(SUBSTITUTE(BW26,"　","")="",0,IF($CV$3&lt;=CODE(BW26),IF(AND($DB$3&lt;=CODE(BW26),CODE(BW26)&lt;=$DD$3),0,IF(AND($DG$3&lt;=CODE(BW26),CODE(BW26)&lt;=$DI$3),0,1)),0)),1)</f>
        <v>0</v>
      </c>
      <c r="FE26" s="652"/>
      <c r="FF26" s="652">
        <f>IF(ISERROR(VLOOKUP(BY26,'環境依存文字（電子入札利用不可）'!$A:$A,1,FALSE))=TRUE,IF(SUBSTITUTE(BY26,"　","")="",0,IF($CV$3&lt;=CODE(BY26),IF(AND($DB$3&lt;=CODE(BY26),CODE(BY26)&lt;=$DD$3),0,IF(AND($DG$3&lt;=CODE(BY26),CODE(BY26)&lt;=$DI$3),0,1)),0)),1)</f>
        <v>0</v>
      </c>
      <c r="FG26" s="652"/>
      <c r="FH26" s="652">
        <f>IF(ISERROR(VLOOKUP(CA26,'環境依存文字（電子入札利用不可）'!$A:$A,1,FALSE))=TRUE,IF(SUBSTITUTE(CA26,"　","")="",0,IF($CV$3&lt;=CODE(CA26),IF(AND($DB$3&lt;=CODE(CA26),CODE(CA26)&lt;=$DD$3),0,IF(AND($DG$3&lt;=CODE(CA26),CODE(CA26)&lt;=$DI$3),0,1)),0)),1)</f>
        <v>0</v>
      </c>
      <c r="FI26" s="652"/>
      <c r="FJ26" s="652">
        <f>IF(ISERROR(VLOOKUP(CC26,'環境依存文字（電子入札利用不可）'!$A:$A,1,FALSE))=TRUE,IF(SUBSTITUTE(CC26,"　","")="",0,IF($CV$3&lt;=CODE(CC26),IF(AND($DB$3&lt;=CODE(CC26),CODE(CC26)&lt;=$DD$3),0,IF(AND($DG$3&lt;=CODE(CC26),CODE(CC26)&lt;=$DI$3),0,1)),0)),1)</f>
        <v>0</v>
      </c>
    </row>
    <row r="27" spans="1:167" s="411" customFormat="1" ht="23.25" customHeight="1">
      <c r="A27" s="632"/>
      <c r="B27" s="1424">
        <v>2</v>
      </c>
      <c r="C27" s="1426" t="str">
        <f>+IF(入力シート!$F197="","",入力シート!F197)</f>
        <v/>
      </c>
      <c r="D27" s="1427"/>
      <c r="E27" s="1430" t="s">
        <v>34</v>
      </c>
      <c r="F27" s="1432" t="str">
        <f>+IF(入力シート!$H197="","",MID(TEXT(入力シート!$H197,"0#"),入力シート!$BJ$9,1))</f>
        <v/>
      </c>
      <c r="G27" s="1427"/>
      <c r="H27" s="1432" t="str">
        <f>+IF(入力シート!$H197="","",MID(TEXT(入力シート!$H197,"0#"),入力シート!$BL$9,1))</f>
        <v/>
      </c>
      <c r="I27" s="1427"/>
      <c r="J27" s="1430" t="s">
        <v>34</v>
      </c>
      <c r="K27" s="1434" t="str">
        <f>+IF(入力シート!$J197="","",MID(TEXT(入力シート!$J197,"00000#"),入力シート!$BJ$9,1))</f>
        <v/>
      </c>
      <c r="L27" s="1435"/>
      <c r="M27" s="1434" t="str">
        <f>+IF(入力シート!$J197="","",MID(TEXT(入力シート!$J197,"00000#"),入力シート!$BL$9,1))</f>
        <v/>
      </c>
      <c r="N27" s="1435"/>
      <c r="O27" s="1434" t="str">
        <f>+IF(入力シート!$J197="","",MID(TEXT(入力シート!$J197,"00000#"),入力シート!$BN$9,1))</f>
        <v/>
      </c>
      <c r="P27" s="1435"/>
      <c r="Q27" s="1434" t="str">
        <f>+IF(入力シート!$J197="","",MID(TEXT(入力シート!$J197,"00000#"),入力シート!$BP$9,1))</f>
        <v/>
      </c>
      <c r="R27" s="1435"/>
      <c r="S27" s="1434" t="str">
        <f>+IF(入力シート!$J197="","",MID(TEXT(入力シート!$J197,"00000#"),入力シート!$BR$9,1))</f>
        <v/>
      </c>
      <c r="T27" s="1435"/>
      <c r="U27" s="1434" t="str">
        <f>+IF(入力シート!$J197="","",MID(TEXT(入力シート!$J197,"00000#"),入力シート!$BT$9,1))</f>
        <v/>
      </c>
      <c r="V27" s="1435"/>
      <c r="W27" s="1447" t="str">
        <f>+IF(入力シート!$L197="","",MID(入力シート!$L197,入力シート!BI$181,1))</f>
        <v/>
      </c>
      <c r="X27" s="1416"/>
      <c r="Y27" s="1468" t="str">
        <f>+IF(入力シート!$L197="","",MID(入力シート!$L197,入力シート!BK$181,1))</f>
        <v/>
      </c>
      <c r="Z27" s="1471"/>
      <c r="AA27" s="1468" t="str">
        <f>+IF(入力シート!$L197="","",MID(入力シート!$L197,入力シート!BM$181,1))</f>
        <v/>
      </c>
      <c r="AB27" s="1471"/>
      <c r="AC27" s="1468" t="str">
        <f>+IF(入力シート!$L197="","",MID(入力シート!$L197,入力シート!BO$181,1))</f>
        <v/>
      </c>
      <c r="AD27" s="1471"/>
      <c r="AE27" s="1468" t="str">
        <f>+IF(入力シート!$L197="","",MID(入力シート!$L197,入力シート!BQ$181,1))</f>
        <v/>
      </c>
      <c r="AF27" s="1471"/>
      <c r="AG27" s="1468" t="str">
        <f>+IF(入力シート!$L197="","",MID(入力シート!$L197,入力シート!BS$181,1))</f>
        <v/>
      </c>
      <c r="AH27" s="1471"/>
      <c r="AI27" s="1468" t="str">
        <f>+IF(入力シート!$L197="","",MID(入力シート!$L197,入力シート!BU$181,1))</f>
        <v/>
      </c>
      <c r="AJ27" s="1471"/>
      <c r="AK27" s="1468" t="str">
        <f>+IF(入力シート!$L197="","",MID(入力シート!$L197,入力シート!BW$181,1))</f>
        <v/>
      </c>
      <c r="AL27" s="1471"/>
      <c r="AM27" s="1468" t="str">
        <f>+IF(入力シート!$L197="","",MID(入力シート!$L197,入力シート!BY$181,1))</f>
        <v/>
      </c>
      <c r="AN27" s="1471"/>
      <c r="AO27" s="1468" t="str">
        <f>+IF(入力シート!$L197="","",MID(入力シート!$L197,入力シート!CA$181,1))</f>
        <v/>
      </c>
      <c r="AP27" s="1471"/>
      <c r="AQ27" s="1468" t="str">
        <f>+IF(入力シート!$L197="","",MID(入力シート!$L197,入力シート!CC$181,1))</f>
        <v/>
      </c>
      <c r="AR27" s="1471"/>
      <c r="AS27" s="1468" t="str">
        <f>+IF(入力シート!$L197="","",MID(入力シート!$L197,入力シート!CE$181,1))</f>
        <v/>
      </c>
      <c r="AT27" s="1471"/>
      <c r="AU27" s="1468" t="str">
        <f>+IF(入力シート!$L197="","",MID(入力シート!$L197,入力シート!CG$181,1))</f>
        <v/>
      </c>
      <c r="AV27" s="1471"/>
      <c r="AW27" s="1468" t="str">
        <f>+IF(入力シート!$L197="","",MID(入力シート!$L197,入力シート!CI$181,1))</f>
        <v/>
      </c>
      <c r="AX27" s="1471"/>
      <c r="AY27" s="1468" t="str">
        <f>+IF(入力シート!$L197="","",MID(入力シート!$L197,入力シート!CK$181,1))</f>
        <v/>
      </c>
      <c r="AZ27" s="1471"/>
      <c r="BA27" s="1468" t="str">
        <f>+IF(入力シート!$L197="","",MID(入力シート!$L197,入力シート!CM$181,1))</f>
        <v/>
      </c>
      <c r="BB27" s="1471"/>
      <c r="BC27" s="1468" t="str">
        <f>+IF(入力シート!$L197="","",MID(入力シート!$L197,入力シート!CO$181,1))</f>
        <v/>
      </c>
      <c r="BD27" s="1471"/>
      <c r="BE27" s="1815" t="str">
        <f>+IF(入力シート!$L197="","",MID(入力シート!$L197,入力シート!CQ$181,1))</f>
        <v/>
      </c>
      <c r="BF27" s="1816"/>
      <c r="BG27" s="655" t="str">
        <f>+IF(入力シート!$Z197="","",MID(TEXT(入力シート!$Z197,"00#"),入力シート!BI$183,1))</f>
        <v/>
      </c>
      <c r="BH27" s="656" t="str">
        <f>+IF(入力シート!$Z197="","",MID(TEXT(入力シート!$Z197,"00#"),入力シート!BJ$183,1))</f>
        <v/>
      </c>
      <c r="BI27" s="552" t="str">
        <f>+IF(入力シート!$Z197="","",MID(TEXT(入力シート!$Z197,"00#"),入力シート!BK$183,1))</f>
        <v/>
      </c>
      <c r="BJ27" s="553" t="s">
        <v>34</v>
      </c>
      <c r="BK27" s="552" t="str">
        <f>+IF(入力シート!$AC197="","",MID(TEXT(入力シート!$AC197,"000#"),入力シート!BI$183,1))</f>
        <v/>
      </c>
      <c r="BL27" s="552" t="str">
        <f>+IF(入力シート!$AC197="","",MID(TEXT(入力シート!$AC197,"000#"),入力シート!BJ$183,1))</f>
        <v/>
      </c>
      <c r="BM27" s="552" t="str">
        <f>+IF(入力シート!$AC197="","",MID(TEXT(入力シート!$AC197,"000#"),入力シート!BK$183,1))</f>
        <v/>
      </c>
      <c r="BN27" s="552" t="str">
        <f>+IF(入力シート!$AC197="","",MID(TEXT(入力シート!$AC197,"000#"),入力シート!BL$183,1))</f>
        <v/>
      </c>
      <c r="BO27" s="1418" t="str">
        <f>+IF(入力シート!$AE197="","",MID(入力シート!$AE197,入力シート!BI$181,1))</f>
        <v/>
      </c>
      <c r="BP27" s="1419"/>
      <c r="BQ27" s="1420" t="str">
        <f>+IF(入力シート!$AE197="","",MID(入力シート!$AE197,入力シート!BK$181,1))</f>
        <v/>
      </c>
      <c r="BR27" s="1421"/>
      <c r="BS27" s="1420" t="str">
        <f>+IF(入力シート!$AE197="","",MID(入力シート!$AE197,入力シート!BM$181,1))</f>
        <v/>
      </c>
      <c r="BT27" s="1421"/>
      <c r="BU27" s="1441" t="str">
        <f>+IF(入力シート!$AE197="","",MID(入力シート!$AE197,入力シート!BO$181,1))</f>
        <v/>
      </c>
      <c r="BV27" s="1442"/>
      <c r="BW27" s="1420" t="str">
        <f>+IF(入力シート!$AE197="","",MID(入力シート!$AE197,入力シート!BQ$181,1))</f>
        <v/>
      </c>
      <c r="BX27" s="1421"/>
      <c r="BY27" s="1420" t="str">
        <f>+IF(入力シート!$AE197="","",MID(入力シート!$AE197,入力シート!BS$181,1))</f>
        <v/>
      </c>
      <c r="BZ27" s="1421"/>
      <c r="CA27" s="1441" t="str">
        <f>+IF(入力シート!$AE197="","",MID(入力シート!$AE197,入力シート!BU$181,1))</f>
        <v/>
      </c>
      <c r="CB27" s="1442"/>
      <c r="CC27" s="1420" t="str">
        <f>+IF(入力シート!$AE197="","",MID(入力シート!$AE197,入力シート!BW$181,1))</f>
        <v/>
      </c>
      <c r="CD27" s="1466"/>
      <c r="CE27" s="632"/>
      <c r="CF27" s="632"/>
      <c r="CG27" s="632"/>
      <c r="CH27" s="632"/>
      <c r="CI27" s="632"/>
      <c r="CJ27" s="632"/>
      <c r="CK27" s="632"/>
      <c r="CL27" s="632"/>
      <c r="CM27" s="632"/>
      <c r="CN27" s="632"/>
      <c r="CO27" s="632"/>
      <c r="CP27" s="632"/>
      <c r="CQ27" s="632"/>
      <c r="CR27" s="632"/>
      <c r="CS27" s="632"/>
      <c r="CT27" s="632"/>
      <c r="CU27" s="632"/>
      <c r="CV27" s="632"/>
      <c r="CW27" s="632"/>
      <c r="DB27" s="589">
        <f>+SUM(DD27:FV28)</f>
        <v>0</v>
      </c>
      <c r="DD27" s="652">
        <f>IF(ISERROR(VLOOKUP(W27,'環境依存文字（電子入札利用不可）'!$A:$A,1,FALSE))=TRUE,IF(SUBSTITUTE(W27,"　","")="",0,IF($CV$3&lt;=CODE(W27),IF(AND($DB$3&lt;=CODE(W27),CODE(W27)&lt;=$DD$3),0,IF(AND($DG$3&lt;=CODE(W27),CODE(W27)&lt;=$DI$3),0,1)),0)),1)</f>
        <v>0</v>
      </c>
      <c r="DE27" s="652"/>
      <c r="DF27" s="652">
        <f>IF(ISERROR(VLOOKUP(Y27,'環境依存文字（電子入札利用不可）'!$A:$A,1,FALSE))=TRUE,IF(SUBSTITUTE(Y27,"　","")="",0,IF($CV$3&lt;=CODE(Y27),IF(AND($DB$3&lt;=CODE(Y27),CODE(Y27)&lt;=$DD$3),0,IF(AND($DG$3&lt;=CODE(Y27),CODE(Y27)&lt;=$DI$3),0,1)),0)),1)</f>
        <v>0</v>
      </c>
      <c r="DG27" s="652"/>
      <c r="DH27" s="652">
        <f>IF(ISERROR(VLOOKUP(AA27,'環境依存文字（電子入札利用不可）'!$A:$A,1,FALSE))=TRUE,IF(SUBSTITUTE(AA27,"　","")="",0,IF($CV$3&lt;=CODE(AA27),IF(AND($DB$3&lt;=CODE(AA27),CODE(AA27)&lt;=$DD$3),0,IF(AND($DG$3&lt;=CODE(AA27),CODE(AA27)&lt;=$DI$3),0,1)),0)),1)</f>
        <v>0</v>
      </c>
      <c r="DI27" s="652"/>
      <c r="DJ27" s="652">
        <f>IF(ISERROR(VLOOKUP(AC27,'環境依存文字（電子入札利用不可）'!$A:$A,1,FALSE))=TRUE,IF(SUBSTITUTE(AC27,"　","")="",0,IF($CV$3&lt;=CODE(AC27),IF(AND($DB$3&lt;=CODE(AC27),CODE(AC27)&lt;=$DD$3),0,IF(AND($DG$3&lt;=CODE(AC27),CODE(AC27)&lt;=$DI$3),0,1)),0)),1)</f>
        <v>0</v>
      </c>
      <c r="DK27" s="652"/>
      <c r="DL27" s="652">
        <f>IF(ISERROR(VLOOKUP(AE27,'環境依存文字（電子入札利用不可）'!$A:$A,1,FALSE))=TRUE,IF(SUBSTITUTE(AE27,"　","")="",0,IF($CV$3&lt;=CODE(AE27),IF(AND($DB$3&lt;=CODE(AE27),CODE(AE27)&lt;=$DD$3),0,IF(AND($DG$3&lt;=CODE(AE27),CODE(AE27)&lt;=$DI$3),0,1)),0)),1)</f>
        <v>0</v>
      </c>
      <c r="DM27" s="652"/>
      <c r="DN27" s="652">
        <f>IF(ISERROR(VLOOKUP(AG27,'環境依存文字（電子入札利用不可）'!$A:$A,1,FALSE))=TRUE,IF(SUBSTITUTE(AG27,"　","")="",0,IF($CV$3&lt;=CODE(AG27),IF(AND($DB$3&lt;=CODE(AG27),CODE(AG27)&lt;=$DD$3),0,IF(AND($DG$3&lt;=CODE(AG27),CODE(AG27)&lt;=$DI$3),0,1)),0)),1)</f>
        <v>0</v>
      </c>
      <c r="DO27" s="652"/>
      <c r="DP27" s="652">
        <f>IF(ISERROR(VLOOKUP(AI27,'環境依存文字（電子入札利用不可）'!$A:$A,1,FALSE))=TRUE,IF(SUBSTITUTE(AI27,"　","")="",0,IF($CV$3&lt;=CODE(AI27),IF(AND($DB$3&lt;=CODE(AI27),CODE(AI27)&lt;=$DD$3),0,IF(AND($DG$3&lt;=CODE(AI27),CODE(AI27)&lt;=$DI$3),0,1)),0)),1)</f>
        <v>0</v>
      </c>
      <c r="DQ27" s="652"/>
      <c r="DR27" s="652">
        <f>IF(ISERROR(VLOOKUP(AK27,'環境依存文字（電子入札利用不可）'!$A:$A,1,FALSE))=TRUE,IF(SUBSTITUTE(AK27,"　","")="",0,IF($CV$3&lt;=CODE(AK27),IF(AND($DB$3&lt;=CODE(AK27),CODE(AK27)&lt;=$DD$3),0,IF(AND($DG$3&lt;=CODE(AK27),CODE(AK27)&lt;=$DI$3),0,1)),0)),1)</f>
        <v>0</v>
      </c>
      <c r="DS27" s="652"/>
      <c r="DT27" s="652">
        <f>IF(ISERROR(VLOOKUP(AM27,'環境依存文字（電子入札利用不可）'!$A:$A,1,FALSE))=TRUE,IF(SUBSTITUTE(AM27,"　","")="",0,IF($CV$3&lt;=CODE(AM27),IF(AND($DB$3&lt;=CODE(AM27),CODE(AM27)&lt;=$DD$3),0,IF(AND($DG$3&lt;=CODE(AM27),CODE(AM27)&lt;=$DI$3),0,1)),0)),1)</f>
        <v>0</v>
      </c>
      <c r="DU27" s="652"/>
      <c r="DV27" s="652">
        <f>IF(ISERROR(VLOOKUP(AO27,'環境依存文字（電子入札利用不可）'!$A:$A,1,FALSE))=TRUE,IF(SUBSTITUTE(AO27,"　","")="",0,IF($CV$3&lt;=CODE(AO27),IF(AND($DB$3&lt;=CODE(AO27),CODE(AO27)&lt;=$DD$3),0,IF(AND($DG$3&lt;=CODE(AO27),CODE(AO27)&lt;=$DI$3),0,1)),0)),1)</f>
        <v>0</v>
      </c>
      <c r="DW27" s="652"/>
      <c r="DX27" s="652">
        <f>IF(ISERROR(VLOOKUP(AQ27,'環境依存文字（電子入札利用不可）'!$A:$A,1,FALSE))=TRUE,IF(SUBSTITUTE(AQ27,"　","")="",0,IF($CV$3&lt;=CODE(AQ27),IF(AND($DB$3&lt;=CODE(AQ27),CODE(AQ27)&lt;=$DD$3),0,IF(AND($DG$3&lt;=CODE(AQ27),CODE(AQ27)&lt;=$DI$3),0,1)),0)),1)</f>
        <v>0</v>
      </c>
      <c r="DY27" s="652"/>
      <c r="DZ27" s="652">
        <f>IF(ISERROR(VLOOKUP(AS27,'環境依存文字（電子入札利用不可）'!$A:$A,1,FALSE))=TRUE,IF(SUBSTITUTE(AS27,"　","")="",0,IF($CV$3&lt;=CODE(AS27),IF(AND($DB$3&lt;=CODE(AS27),CODE(AS27)&lt;=$DD$3),0,IF(AND($DG$3&lt;=CODE(AS27),CODE(AS27)&lt;=$DI$3),0,1)),0)),1)</f>
        <v>0</v>
      </c>
      <c r="EA27" s="652"/>
      <c r="EB27" s="652">
        <f>IF(ISERROR(VLOOKUP(AU27,'環境依存文字（電子入札利用不可）'!$A:$A,1,FALSE))=TRUE,IF(SUBSTITUTE(AU27,"　","")="",0,IF($CV$3&lt;=CODE(AU27),IF(AND($DB$3&lt;=CODE(AU27),CODE(AU27)&lt;=$DD$3),0,IF(AND($DG$3&lt;=CODE(AU27),CODE(AU27)&lt;=$DI$3),0,1)),0)),1)</f>
        <v>0</v>
      </c>
      <c r="EC27" s="652"/>
      <c r="ED27" s="652">
        <f>IF(ISERROR(VLOOKUP(AW27,'環境依存文字（電子入札利用不可）'!$A:$A,1,FALSE))=TRUE,IF(SUBSTITUTE(AW27,"　","")="",0,IF($CV$3&lt;=CODE(AW27),IF(AND($DB$3&lt;=CODE(AW27),CODE(AW27)&lt;=$DD$3),0,IF(AND($DG$3&lt;=CODE(AW27),CODE(AW27)&lt;=$DI$3),0,1)),0)),1)</f>
        <v>0</v>
      </c>
      <c r="EE27" s="652"/>
      <c r="EF27" s="652">
        <f>IF(ISERROR(VLOOKUP(AY27,'環境依存文字（電子入札利用不可）'!$A:$A,1,FALSE))=TRUE,IF(SUBSTITUTE(AY27,"　","")="",0,IF($CV$3&lt;=CODE(AY27),IF(AND($DB$3&lt;=CODE(AY27),CODE(AY27)&lt;=$DD$3),0,IF(AND($DG$3&lt;=CODE(AY27),CODE(AY27)&lt;=$DI$3),0,1)),0)),1)</f>
        <v>0</v>
      </c>
      <c r="EG27" s="652"/>
      <c r="EH27" s="652">
        <f>IF(ISERROR(VLOOKUP(BA27,'環境依存文字（電子入札利用不可）'!$A:$A,1,FALSE))=TRUE,IF(SUBSTITUTE(BA27,"　","")="",0,IF($CV$3&lt;=CODE(BA27),IF(AND($DB$3&lt;=CODE(BA27),CODE(BA27)&lt;=$DD$3),0,IF(AND($DG$3&lt;=CODE(BA27),CODE(BA27)&lt;=$DI$3),0,1)),0)),1)</f>
        <v>0</v>
      </c>
      <c r="EI27" s="652"/>
      <c r="EJ27" s="652">
        <f>IF(ISERROR(VLOOKUP(BC27,'環境依存文字（電子入札利用不可）'!$A:$A,1,FALSE))=TRUE,IF(SUBSTITUTE(BC27,"　","")="",0,IF($CV$3&lt;=CODE(BC27),IF(AND($DB$3&lt;=CODE(BC27),CODE(BC27)&lt;=$DD$3),0,IF(AND($DG$3&lt;=CODE(BC27),CODE(BC27)&lt;=$DI$3),0,1)),0)),1)</f>
        <v>0</v>
      </c>
      <c r="EK27" s="652"/>
      <c r="EL27" s="652">
        <f>IF(ISERROR(VLOOKUP(BE27,'環境依存文字（電子入札利用不可）'!$A:$A,1,FALSE))=TRUE,IF(SUBSTITUTE(BE27,"　","")="",0,IF($CV$3&lt;=CODE(BE27),IF(AND($DB$3&lt;=CODE(BE27),CODE(BE27)&lt;=$DD$3),0,IF(AND($DG$3&lt;=CODE(BE27),CODE(BE27)&lt;=$DI$3),0,1)),0)),1)</f>
        <v>0</v>
      </c>
      <c r="EM27" s="652"/>
      <c r="EN27" s="652"/>
      <c r="EO27" s="652"/>
      <c r="EP27" s="652"/>
      <c r="EQ27" s="652"/>
      <c r="ER27" s="652"/>
      <c r="ES27" s="652"/>
      <c r="ET27" s="652"/>
      <c r="EU27" s="652"/>
      <c r="EV27" s="652">
        <f>IF(ISERROR(VLOOKUP(BO27,'環境依存文字（電子入札利用不可）'!$A:$A,1,FALSE))=TRUE,IF(SUBSTITUTE(BO27,"　","")="",0,IF($CV$3&lt;=CODE(BO27),IF(AND($DB$3&lt;=CODE(BO27),CODE(BO27)&lt;=$DD$3),0,IF(AND($DG$3&lt;=CODE(BO27),CODE(BO27)&lt;=$DI$3),0,1)),0)),1)</f>
        <v>0</v>
      </c>
      <c r="EW27" s="652"/>
      <c r="EX27" s="652">
        <f>IF(ISERROR(VLOOKUP(BQ27,'環境依存文字（電子入札利用不可）'!$A:$A,1,FALSE))=TRUE,IF(SUBSTITUTE(BQ27,"　","")="",0,IF($CV$3&lt;=CODE(BQ27),IF(AND($DB$3&lt;=CODE(BQ27),CODE(BQ27)&lt;=$DD$3),0,IF(AND($DG$3&lt;=CODE(BQ27),CODE(BQ27)&lt;=$DI$3),0,1)),0)),1)</f>
        <v>0</v>
      </c>
      <c r="EY27" s="652"/>
      <c r="EZ27" s="652">
        <f>IF(ISERROR(VLOOKUP(BS27,'環境依存文字（電子入札利用不可）'!$A:$A,1,FALSE))=TRUE,IF(SUBSTITUTE(BS27,"　","")="",0,IF($CV$3&lt;=CODE(BS27),IF(AND($DB$3&lt;=CODE(BS27),CODE(BS27)&lt;=$DD$3),0,IF(AND($DG$3&lt;=CODE(BS27),CODE(BS27)&lt;=$DI$3),0,1)),0)),1)</f>
        <v>0</v>
      </c>
      <c r="FA27" s="652"/>
      <c r="FB27" s="652">
        <f>IF(ISERROR(VLOOKUP(BU27,'環境依存文字（電子入札利用不可）'!$A:$A,1,FALSE))=TRUE,IF(SUBSTITUTE(BU27,"　","")="",0,IF($CV$3&lt;=CODE(BU27),IF(AND($DB$3&lt;=CODE(BU27),CODE(BU27)&lt;=$DD$3),0,IF(AND($DG$3&lt;=CODE(BU27),CODE(BU27)&lt;=$DI$3),0,1)),0)),1)</f>
        <v>0</v>
      </c>
      <c r="FC27" s="652"/>
      <c r="FD27" s="652">
        <f>IF(ISERROR(VLOOKUP(BW27,'環境依存文字（電子入札利用不可）'!$A:$A,1,FALSE))=TRUE,IF(SUBSTITUTE(BW27,"　","")="",0,IF($CV$3&lt;=CODE(BW27),IF(AND($DB$3&lt;=CODE(BW27),CODE(BW27)&lt;=$DD$3),0,IF(AND($DG$3&lt;=CODE(BW27),CODE(BW27)&lt;=$DI$3),0,1)),0)),1)</f>
        <v>0</v>
      </c>
      <c r="FE27" s="652"/>
      <c r="FF27" s="652">
        <f>IF(ISERROR(VLOOKUP(BY27,'環境依存文字（電子入札利用不可）'!$A:$A,1,FALSE))=TRUE,IF(SUBSTITUTE(BY27,"　","")="",0,IF($CV$3&lt;=CODE(BY27),IF(AND($DB$3&lt;=CODE(BY27),CODE(BY27)&lt;=$DD$3),0,IF(AND($DG$3&lt;=CODE(BY27),CODE(BY27)&lt;=$DI$3),0,1)),0)),1)</f>
        <v>0</v>
      </c>
      <c r="FG27" s="652"/>
      <c r="FH27" s="652">
        <f>IF(ISERROR(VLOOKUP(CA27,'環境依存文字（電子入札利用不可）'!$A:$A,1,FALSE))=TRUE,IF(SUBSTITUTE(CA27,"　","")="",0,IF($CV$3&lt;=CODE(CA27),IF(AND($DB$3&lt;=CODE(CA27),CODE(CA27)&lt;=$DD$3),0,IF(AND($DG$3&lt;=CODE(CA27),CODE(CA27)&lt;=$DI$3),0,1)),0)),1)</f>
        <v>0</v>
      </c>
      <c r="FI27" s="652"/>
      <c r="FJ27" s="652">
        <f>IF(ISERROR(VLOOKUP(CC27,'環境依存文字（電子入札利用不可）'!$A:$A,1,FALSE))=TRUE,IF(SUBSTITUTE(CC27,"　","")="",0,IF($CV$3&lt;=CODE(CC27),IF(AND($DB$3&lt;=CODE(CC27),CODE(CC27)&lt;=$DD$3),0,IF(AND($DG$3&lt;=CODE(CC27),CODE(CC27)&lt;=$DI$3),0,1)),0)),1)</f>
        <v>0</v>
      </c>
      <c r="FK27" s="548"/>
    </row>
    <row r="28" spans="1:167" s="411" customFormat="1" ht="23.25" customHeight="1" thickBot="1">
      <c r="A28" s="632"/>
      <c r="B28" s="1425"/>
      <c r="C28" s="1428"/>
      <c r="D28" s="1429"/>
      <c r="E28" s="1431"/>
      <c r="F28" s="1433"/>
      <c r="G28" s="1429"/>
      <c r="H28" s="1433"/>
      <c r="I28" s="1429"/>
      <c r="J28" s="1431"/>
      <c r="K28" s="1436"/>
      <c r="L28" s="1437"/>
      <c r="M28" s="1436"/>
      <c r="N28" s="1437"/>
      <c r="O28" s="1436"/>
      <c r="P28" s="1437"/>
      <c r="Q28" s="1436"/>
      <c r="R28" s="1437"/>
      <c r="S28" s="1436"/>
      <c r="T28" s="1437"/>
      <c r="U28" s="1436"/>
      <c r="V28" s="1437"/>
      <c r="W28" s="1448" t="str">
        <f>+IF(入力シート!$L197="","",MID(入力シート!$L197,入力シート!CS$181,1))</f>
        <v/>
      </c>
      <c r="X28" s="1414"/>
      <c r="Y28" s="1462" t="str">
        <f>+IF(入力シート!$L197="","",MID(入力シート!$L197,入力シート!CU$181,1))</f>
        <v/>
      </c>
      <c r="Z28" s="1463"/>
      <c r="AA28" s="1462" t="str">
        <f>+IF(入力シート!$L197="","",MID(入力シート!$L197,入力シート!CW$181,1))</f>
        <v/>
      </c>
      <c r="AB28" s="1463"/>
      <c r="AC28" s="1462" t="str">
        <f>+IF(入力シート!$L197="","",MID(入力シート!$L197,入力シート!CY$181,1))</f>
        <v/>
      </c>
      <c r="AD28" s="1463"/>
      <c r="AE28" s="1462" t="str">
        <f>+IF(入力シート!$L197="","",MID(入力シート!$L197,入力シート!DA$181,1))</f>
        <v/>
      </c>
      <c r="AF28" s="1463"/>
      <c r="AG28" s="1462" t="str">
        <f>+IF(入力シート!$L197="","",MID(入力シート!$L197,入力シート!DC$181,1))</f>
        <v/>
      </c>
      <c r="AH28" s="1463"/>
      <c r="AI28" s="1462" t="str">
        <f>+IF(入力シート!$L197="","",MID(入力シート!$L197,入力シート!DE$181,1))</f>
        <v/>
      </c>
      <c r="AJ28" s="1463"/>
      <c r="AK28" s="1462" t="str">
        <f>+IF(入力シート!$L197="","",MID(入力シート!$L197,入力シート!DG$181,1))</f>
        <v/>
      </c>
      <c r="AL28" s="1463"/>
      <c r="AM28" s="1462" t="str">
        <f>+IF(入力シート!$L197="","",MID(入力シート!$L197,入力シート!DI$181,1))</f>
        <v/>
      </c>
      <c r="AN28" s="1463"/>
      <c r="AO28" s="1462" t="str">
        <f>+IF(入力シート!$L197="","",MID(入力シート!$L197,入力シート!DK$181,1))</f>
        <v/>
      </c>
      <c r="AP28" s="1463"/>
      <c r="AQ28" s="1462" t="str">
        <f>+IF(入力シート!$L197="","",MID(入力シート!$L197,入力シート!DM$181,1))</f>
        <v/>
      </c>
      <c r="AR28" s="1463"/>
      <c r="AS28" s="1462" t="str">
        <f>+IF(入力シート!$L197="","",MID(入力シート!$L197,入力シート!DO$181,1))</f>
        <v/>
      </c>
      <c r="AT28" s="1463"/>
      <c r="AU28" s="1462" t="str">
        <f>+IF(入力シート!$L197="","",MID(入力シート!$L197,入力シート!DQ$181,1))</f>
        <v/>
      </c>
      <c r="AV28" s="1463"/>
      <c r="AW28" s="1462" t="str">
        <f>+IF(入力シート!$L197="","",MID(入力シート!$L197,入力シート!DS$181,1))</f>
        <v/>
      </c>
      <c r="AX28" s="1463"/>
      <c r="AY28" s="1462" t="str">
        <f>+IF(入力シート!$L197="","",MID(入力シート!$L197,入力シート!DU$181,1))</f>
        <v/>
      </c>
      <c r="AZ28" s="1463"/>
      <c r="BA28" s="1462" t="str">
        <f>+IF(入力シート!$L197="","",MID(入力シート!$L197,入力シート!DW$181,1))</f>
        <v/>
      </c>
      <c r="BB28" s="1463"/>
      <c r="BC28" s="1462" t="str">
        <f>+IF(入力シート!$L197="","",MID(入力シート!$L197,入力シート!DY$181,1))</f>
        <v/>
      </c>
      <c r="BD28" s="1463"/>
      <c r="BE28" s="1813" t="str">
        <f>+IF(入力シート!$L197="","",MID(入力シート!$L197,入力シート!EA$181,1))</f>
        <v/>
      </c>
      <c r="BF28" s="1814"/>
      <c r="BG28" s="1409" t="str">
        <f>+IF(入力シート!$BJ197="","",MID(入力シート!$BJ197,入力シート!BI$181,1))</f>
        <v>　</v>
      </c>
      <c r="BH28" s="1410"/>
      <c r="BI28" s="1405" t="str">
        <f>+IF(入力シート!$BJ197="","",MID(入力シート!$BJ197,入力シート!BK$181,1))</f>
        <v/>
      </c>
      <c r="BJ28" s="1406"/>
      <c r="BK28" s="1411" t="str">
        <f>+IF(入力シート!$BJ197="","",MID(入力シート!$BJ197,入力シート!BM$181,1))</f>
        <v/>
      </c>
      <c r="BL28" s="1412"/>
      <c r="BM28" s="1405" t="str">
        <f>+IF(入力シート!$BJ197="","",MID(入力シート!$BJ197,入力シート!BO$181,1))</f>
        <v/>
      </c>
      <c r="BN28" s="1406"/>
      <c r="BO28" s="1405" t="str">
        <f>+IF(入力シート!$BJ197="","",MID(入力シート!$BJ197,入力シート!BQ$181,1))</f>
        <v/>
      </c>
      <c r="BP28" s="1406"/>
      <c r="BQ28" s="1411" t="str">
        <f>+IF(入力シート!$BJ197="","",MID(入力シート!$BJ197,入力シート!BS$181,1))</f>
        <v/>
      </c>
      <c r="BR28" s="1412"/>
      <c r="BS28" s="1405" t="str">
        <f>+IF(入力シート!$BJ197="","",MID(入力シート!$BJ197,入力シート!BU$181,1))</f>
        <v/>
      </c>
      <c r="BT28" s="1406"/>
      <c r="BU28" s="1405" t="str">
        <f>+IF(入力シート!$BJ197="","",MID(入力シート!$BJ197,入力シート!BW$181,1))</f>
        <v/>
      </c>
      <c r="BV28" s="1406"/>
      <c r="BW28" s="1405" t="str">
        <f>+IF(入力シート!$BJ197="","",MID(入力シート!$BJ197,入力シート!BY$181,1))</f>
        <v/>
      </c>
      <c r="BX28" s="1406"/>
      <c r="BY28" s="1405" t="str">
        <f>+IF(入力シート!$BJ197="","",MID(入力シート!$BJ197,入力シート!CA$181,1))</f>
        <v/>
      </c>
      <c r="BZ28" s="1406"/>
      <c r="CA28" s="1405" t="str">
        <f>+IF(入力シート!$BJ197="","",MID(入力シート!$BJ197,入力シート!CC$181,1))</f>
        <v/>
      </c>
      <c r="CB28" s="1406"/>
      <c r="CC28" s="1405" t="str">
        <f>+IF(入力シート!$BJ197="","",MID(入力シート!$BJ197,入力シート!CE$181,1))</f>
        <v/>
      </c>
      <c r="CD28" s="1460"/>
      <c r="CE28" s="632"/>
      <c r="CF28" s="632"/>
      <c r="CG28" s="632"/>
      <c r="CH28" s="632"/>
      <c r="CI28" s="632"/>
      <c r="CJ28" s="632"/>
      <c r="CK28" s="632"/>
      <c r="CL28" s="632"/>
      <c r="CM28" s="632"/>
      <c r="CN28" s="632"/>
      <c r="CO28" s="632"/>
      <c r="CP28" s="632"/>
      <c r="CQ28" s="632"/>
      <c r="CR28" s="632"/>
      <c r="CS28" s="632"/>
      <c r="CT28" s="632"/>
      <c r="CU28" s="632"/>
      <c r="CV28" s="632"/>
      <c r="CW28" s="632"/>
      <c r="DD28" s="652">
        <f>IF(ISERROR(VLOOKUP(W28,'環境依存文字（電子入札利用不可）'!$A:$A,1,FALSE))=TRUE,IF(SUBSTITUTE(W28,"　","")="",0,IF($CV$3&lt;=CODE(W28),IF(AND($DB$3&lt;=CODE(W28),CODE(W28)&lt;=$DD$3),0,IF(AND($DG$3&lt;=CODE(W28),CODE(W28)&lt;=$DI$3),0,1)),0)),1)</f>
        <v>0</v>
      </c>
      <c r="DE28" s="652"/>
      <c r="DF28" s="652">
        <f>IF(ISERROR(VLOOKUP(Y28,'環境依存文字（電子入札利用不可）'!$A:$A,1,FALSE))=TRUE,IF(SUBSTITUTE(Y28,"　","")="",0,IF($CV$3&lt;=CODE(Y28),IF(AND($DB$3&lt;=CODE(Y28),CODE(Y28)&lt;=$DD$3),0,IF(AND($DG$3&lt;=CODE(Y28),CODE(Y28)&lt;=$DI$3),0,1)),0)),1)</f>
        <v>0</v>
      </c>
      <c r="DG28" s="652"/>
      <c r="DH28" s="652">
        <f>IF(ISERROR(VLOOKUP(AA28,'環境依存文字（電子入札利用不可）'!$A:$A,1,FALSE))=TRUE,IF(SUBSTITUTE(AA28,"　","")="",0,IF($CV$3&lt;=CODE(AA28),IF(AND($DB$3&lt;=CODE(AA28),CODE(AA28)&lt;=$DD$3),0,IF(AND($DG$3&lt;=CODE(AA28),CODE(AA28)&lt;=$DI$3),0,1)),0)),1)</f>
        <v>0</v>
      </c>
      <c r="DI28" s="652"/>
      <c r="DJ28" s="652">
        <f>IF(ISERROR(VLOOKUP(AC28,'環境依存文字（電子入札利用不可）'!$A:$A,1,FALSE))=TRUE,IF(SUBSTITUTE(AC28,"　","")="",0,IF($CV$3&lt;=CODE(AC28),IF(AND($DB$3&lt;=CODE(AC28),CODE(AC28)&lt;=$DD$3),0,IF(AND($DG$3&lt;=CODE(AC28),CODE(AC28)&lt;=$DI$3),0,1)),0)),1)</f>
        <v>0</v>
      </c>
      <c r="DK28" s="652"/>
      <c r="DL28" s="652">
        <f>IF(ISERROR(VLOOKUP(AE28,'環境依存文字（電子入札利用不可）'!$A:$A,1,FALSE))=TRUE,IF(SUBSTITUTE(AE28,"　","")="",0,IF($CV$3&lt;=CODE(AE28),IF(AND($DB$3&lt;=CODE(AE28),CODE(AE28)&lt;=$DD$3),0,IF(AND($DG$3&lt;=CODE(AE28),CODE(AE28)&lt;=$DI$3),0,1)),0)),1)</f>
        <v>0</v>
      </c>
      <c r="DM28" s="652"/>
      <c r="DN28" s="652">
        <f>IF(ISERROR(VLOOKUP(AG28,'環境依存文字（電子入札利用不可）'!$A:$A,1,FALSE))=TRUE,IF(SUBSTITUTE(AG28,"　","")="",0,IF($CV$3&lt;=CODE(AG28),IF(AND($DB$3&lt;=CODE(AG28),CODE(AG28)&lt;=$DD$3),0,IF(AND($DG$3&lt;=CODE(AG28),CODE(AG28)&lt;=$DI$3),0,1)),0)),1)</f>
        <v>0</v>
      </c>
      <c r="DO28" s="652"/>
      <c r="DP28" s="652">
        <f>IF(ISERROR(VLOOKUP(AI28,'環境依存文字（電子入札利用不可）'!$A:$A,1,FALSE))=TRUE,IF(SUBSTITUTE(AI28,"　","")="",0,IF($CV$3&lt;=CODE(AI28),IF(AND($DB$3&lt;=CODE(AI28),CODE(AI28)&lt;=$DD$3),0,IF(AND($DG$3&lt;=CODE(AI28),CODE(AI28)&lt;=$DI$3),0,1)),0)),1)</f>
        <v>0</v>
      </c>
      <c r="DQ28" s="652"/>
      <c r="DR28" s="652">
        <f>IF(ISERROR(VLOOKUP(AK28,'環境依存文字（電子入札利用不可）'!$A:$A,1,FALSE))=TRUE,IF(SUBSTITUTE(AK28,"　","")="",0,IF($CV$3&lt;=CODE(AK28),IF(AND($DB$3&lt;=CODE(AK28),CODE(AK28)&lt;=$DD$3),0,IF(AND($DG$3&lt;=CODE(AK28),CODE(AK28)&lt;=$DI$3),0,1)),0)),1)</f>
        <v>0</v>
      </c>
      <c r="DS28" s="652"/>
      <c r="DT28" s="652">
        <f>IF(ISERROR(VLOOKUP(AM28,'環境依存文字（電子入札利用不可）'!$A:$A,1,FALSE))=TRUE,IF(SUBSTITUTE(AM28,"　","")="",0,IF($CV$3&lt;=CODE(AM28),IF(AND($DB$3&lt;=CODE(AM28),CODE(AM28)&lt;=$DD$3),0,IF(AND($DG$3&lt;=CODE(AM28),CODE(AM28)&lt;=$DI$3),0,1)),0)),1)</f>
        <v>0</v>
      </c>
      <c r="DU28" s="652"/>
      <c r="DV28" s="652">
        <f>IF(ISERROR(VLOOKUP(AO28,'環境依存文字（電子入札利用不可）'!$A:$A,1,FALSE))=TRUE,IF(SUBSTITUTE(AO28,"　","")="",0,IF($CV$3&lt;=CODE(AO28),IF(AND($DB$3&lt;=CODE(AO28),CODE(AO28)&lt;=$DD$3),0,IF(AND($DG$3&lt;=CODE(AO28),CODE(AO28)&lt;=$DI$3),0,1)),0)),1)</f>
        <v>0</v>
      </c>
      <c r="DW28" s="652"/>
      <c r="DX28" s="652">
        <f>IF(ISERROR(VLOOKUP(AQ28,'環境依存文字（電子入札利用不可）'!$A:$A,1,FALSE))=TRUE,IF(SUBSTITUTE(AQ28,"　","")="",0,IF($CV$3&lt;=CODE(AQ28),IF(AND($DB$3&lt;=CODE(AQ28),CODE(AQ28)&lt;=$DD$3),0,IF(AND($DG$3&lt;=CODE(AQ28),CODE(AQ28)&lt;=$DI$3),0,1)),0)),1)</f>
        <v>0</v>
      </c>
      <c r="DY28" s="652"/>
      <c r="DZ28" s="652">
        <f>IF(ISERROR(VLOOKUP(AS28,'環境依存文字（電子入札利用不可）'!$A:$A,1,FALSE))=TRUE,IF(SUBSTITUTE(AS28,"　","")="",0,IF($CV$3&lt;=CODE(AS28),IF(AND($DB$3&lt;=CODE(AS28),CODE(AS28)&lt;=$DD$3),0,IF(AND($DG$3&lt;=CODE(AS28),CODE(AS28)&lt;=$DI$3),0,1)),0)),1)</f>
        <v>0</v>
      </c>
      <c r="EA28" s="652"/>
      <c r="EB28" s="652">
        <f>IF(ISERROR(VLOOKUP(AU28,'環境依存文字（電子入札利用不可）'!$A:$A,1,FALSE))=TRUE,IF(SUBSTITUTE(AU28,"　","")="",0,IF($CV$3&lt;=CODE(AU28),IF(AND($DB$3&lt;=CODE(AU28),CODE(AU28)&lt;=$DD$3),0,IF(AND($DG$3&lt;=CODE(AU28),CODE(AU28)&lt;=$DI$3),0,1)),0)),1)</f>
        <v>0</v>
      </c>
      <c r="EC28" s="652"/>
      <c r="ED28" s="652">
        <f>IF(ISERROR(VLOOKUP(AW28,'環境依存文字（電子入札利用不可）'!$A:$A,1,FALSE))=TRUE,IF(SUBSTITUTE(AW28,"　","")="",0,IF($CV$3&lt;=CODE(AW28),IF(AND($DB$3&lt;=CODE(AW28),CODE(AW28)&lt;=$DD$3),0,IF(AND($DG$3&lt;=CODE(AW28),CODE(AW28)&lt;=$DI$3),0,1)),0)),1)</f>
        <v>0</v>
      </c>
      <c r="EE28" s="652"/>
      <c r="EF28" s="652">
        <f>IF(ISERROR(VLOOKUP(AY28,'環境依存文字（電子入札利用不可）'!$A:$A,1,FALSE))=TRUE,IF(SUBSTITUTE(AY28,"　","")="",0,IF($CV$3&lt;=CODE(AY28),IF(AND($DB$3&lt;=CODE(AY28),CODE(AY28)&lt;=$DD$3),0,IF(AND($DG$3&lt;=CODE(AY28),CODE(AY28)&lt;=$DI$3),0,1)),0)),1)</f>
        <v>0</v>
      </c>
      <c r="EG28" s="652"/>
      <c r="EH28" s="652">
        <f>IF(ISERROR(VLOOKUP(BA28,'環境依存文字（電子入札利用不可）'!$A:$A,1,FALSE))=TRUE,IF(SUBSTITUTE(BA28,"　","")="",0,IF($CV$3&lt;=CODE(BA28),IF(AND($DB$3&lt;=CODE(BA28),CODE(BA28)&lt;=$DD$3),0,IF(AND($DG$3&lt;=CODE(BA28),CODE(BA28)&lt;=$DI$3),0,1)),0)),1)</f>
        <v>0</v>
      </c>
      <c r="EI28" s="652"/>
      <c r="EJ28" s="652">
        <f>IF(ISERROR(VLOOKUP(BC28,'環境依存文字（電子入札利用不可）'!$A:$A,1,FALSE))=TRUE,IF(SUBSTITUTE(BC28,"　","")="",0,IF($CV$3&lt;=CODE(BC28),IF(AND($DB$3&lt;=CODE(BC28),CODE(BC28)&lt;=$DD$3),0,IF(AND($DG$3&lt;=CODE(BC28),CODE(BC28)&lt;=$DI$3),0,1)),0)),1)</f>
        <v>0</v>
      </c>
      <c r="EK28" s="652"/>
      <c r="EL28" s="652">
        <f>IF(ISERROR(VLOOKUP(BE28,'環境依存文字（電子入札利用不可）'!$A:$A,1,FALSE))=TRUE,IF(SUBSTITUTE(BE28,"　","")="",0,IF($CV$3&lt;=CODE(BE28),IF(AND($DB$3&lt;=CODE(BE28),CODE(BE28)&lt;=$DD$3),0,IF(AND($DG$3&lt;=CODE(BE28),CODE(BE28)&lt;=$DI$3),0,1)),0)),1)</f>
        <v>0</v>
      </c>
      <c r="EM28" s="652"/>
      <c r="EN28" s="652">
        <f>IF(ISERROR(VLOOKUP(BG28,'環境依存文字（電子入札利用不可）'!$A:$A,1,FALSE))=TRUE,IF(SUBSTITUTE(BG28,"　","")="",0,IF($CV$3&lt;=CODE(BG28),IF(AND($DB$3&lt;=CODE(BG28),CODE(BG28)&lt;=$DD$3),0,IF(AND($DG$3&lt;=CODE(BG28),CODE(BG28)&lt;=$DI$3),0,1)),0)),1)</f>
        <v>0</v>
      </c>
      <c r="EO28" s="652"/>
      <c r="EP28" s="652">
        <f>IF(ISERROR(VLOOKUP(BI28,'環境依存文字（電子入札利用不可）'!$A:$A,1,FALSE))=TRUE,IF(SUBSTITUTE(BI28,"　","")="",0,IF($CV$3&lt;=CODE(BI28),IF(AND($DB$3&lt;=CODE(BI28),CODE(BI28)&lt;=$DD$3),0,IF(AND($DG$3&lt;=CODE(BI28),CODE(BI28)&lt;=$DI$3),0,1)),0)),1)</f>
        <v>0</v>
      </c>
      <c r="EQ28" s="652"/>
      <c r="ER28" s="652">
        <f>IF(ISERROR(VLOOKUP(BK28,'環境依存文字（電子入札利用不可）'!$A:$A,1,FALSE))=TRUE,IF(SUBSTITUTE(BK28,"　","")="",0,IF($CV$3&lt;=CODE(BK28),IF(AND($DB$3&lt;=CODE(BK28),CODE(BK28)&lt;=$DD$3),0,IF(AND($DG$3&lt;=CODE(BK28),CODE(BK28)&lt;=$DI$3),0,1)),0)),1)</f>
        <v>0</v>
      </c>
      <c r="ES28" s="652"/>
      <c r="ET28" s="652">
        <f>IF(ISERROR(VLOOKUP(BM28,'環境依存文字（電子入札利用不可）'!$A:$A,1,FALSE))=TRUE,IF(SUBSTITUTE(BM28,"　","")="",0,IF($CV$3&lt;=CODE(BM28),IF(AND($DB$3&lt;=CODE(BM28),CODE(BM28)&lt;=$DD$3),0,IF(AND($DG$3&lt;=CODE(BM28),CODE(BM28)&lt;=$DI$3),0,1)),0)),1)</f>
        <v>0</v>
      </c>
      <c r="EU28" s="652"/>
      <c r="EV28" s="652">
        <f>IF(ISERROR(VLOOKUP(BO28,'環境依存文字（電子入札利用不可）'!$A:$A,1,FALSE))=TRUE,IF(SUBSTITUTE(BO28,"　","")="",0,IF($CV$3&lt;=CODE(BO28),IF(AND($DB$3&lt;=CODE(BO28),CODE(BO28)&lt;=$DD$3),0,IF(AND($DG$3&lt;=CODE(BO28),CODE(BO28)&lt;=$DI$3),0,1)),0)),1)</f>
        <v>0</v>
      </c>
      <c r="EW28" s="652"/>
      <c r="EX28" s="652">
        <f>IF(ISERROR(VLOOKUP(BQ28,'環境依存文字（電子入札利用不可）'!$A:$A,1,FALSE))=TRUE,IF(SUBSTITUTE(BQ28,"　","")="",0,IF($CV$3&lt;=CODE(BQ28),IF(AND($DB$3&lt;=CODE(BQ28),CODE(BQ28)&lt;=$DD$3),0,IF(AND($DG$3&lt;=CODE(BQ28),CODE(BQ28)&lt;=$DI$3),0,1)),0)),1)</f>
        <v>0</v>
      </c>
      <c r="EY28" s="652"/>
      <c r="EZ28" s="652">
        <f>IF(ISERROR(VLOOKUP(BS28,'環境依存文字（電子入札利用不可）'!$A:$A,1,FALSE))=TRUE,IF(SUBSTITUTE(BS28,"　","")="",0,IF($CV$3&lt;=CODE(BS28),IF(AND($DB$3&lt;=CODE(BS28),CODE(BS28)&lt;=$DD$3),0,IF(AND($DG$3&lt;=CODE(BS28),CODE(BS28)&lt;=$DI$3),0,1)),0)),1)</f>
        <v>0</v>
      </c>
      <c r="FA28" s="652"/>
      <c r="FB28" s="652">
        <f>IF(ISERROR(VLOOKUP(BU28,'環境依存文字（電子入札利用不可）'!$A:$A,1,FALSE))=TRUE,IF(SUBSTITUTE(BU28,"　","")="",0,IF($CV$3&lt;=CODE(BU28),IF(AND($DB$3&lt;=CODE(BU28),CODE(BU28)&lt;=$DD$3),0,IF(AND($DG$3&lt;=CODE(BU28),CODE(BU28)&lt;=$DI$3),0,1)),0)),1)</f>
        <v>0</v>
      </c>
      <c r="FC28" s="652"/>
      <c r="FD28" s="652">
        <f>IF(ISERROR(VLOOKUP(BW28,'環境依存文字（電子入札利用不可）'!$A:$A,1,FALSE))=TRUE,IF(SUBSTITUTE(BW28,"　","")="",0,IF($CV$3&lt;=CODE(BW28),IF(AND($DB$3&lt;=CODE(BW28),CODE(BW28)&lt;=$DD$3),0,IF(AND($DG$3&lt;=CODE(BW28),CODE(BW28)&lt;=$DI$3),0,1)),0)),1)</f>
        <v>0</v>
      </c>
      <c r="FE28" s="652"/>
      <c r="FF28" s="652">
        <f>IF(ISERROR(VLOOKUP(BY28,'環境依存文字（電子入札利用不可）'!$A:$A,1,FALSE))=TRUE,IF(SUBSTITUTE(BY28,"　","")="",0,IF($CV$3&lt;=CODE(BY28),IF(AND($DB$3&lt;=CODE(BY28),CODE(BY28)&lt;=$DD$3),0,IF(AND($DG$3&lt;=CODE(BY28),CODE(BY28)&lt;=$DI$3),0,1)),0)),1)</f>
        <v>0</v>
      </c>
      <c r="FG28" s="652"/>
      <c r="FH28" s="652">
        <f>IF(ISERROR(VLOOKUP(CA28,'環境依存文字（電子入札利用不可）'!$A:$A,1,FALSE))=TRUE,IF(SUBSTITUTE(CA28,"　","")="",0,IF($CV$3&lt;=CODE(CA28),IF(AND($DB$3&lt;=CODE(CA28),CODE(CA28)&lt;=$DD$3),0,IF(AND($DG$3&lt;=CODE(CA28),CODE(CA28)&lt;=$DI$3),0,1)),0)),1)</f>
        <v>0</v>
      </c>
      <c r="FI28" s="652"/>
      <c r="FJ28" s="652">
        <f>IF(ISERROR(VLOOKUP(CC28,'環境依存文字（電子入札利用不可）'!$A:$A,1,FALSE))=TRUE,IF(SUBSTITUTE(CC28,"　","")="",0,IF($CV$3&lt;=CODE(CC28),IF(AND($DB$3&lt;=CODE(CC28),CODE(CC28)&lt;=$DD$3),0,IF(AND($DG$3&lt;=CODE(CC28),CODE(CC28)&lt;=$DI$3),0,1)),0)),1)</f>
        <v>0</v>
      </c>
    </row>
    <row r="29" spans="1:167" s="548" customFormat="1" ht="23.25" customHeight="1">
      <c r="B29" s="1424">
        <v>3</v>
      </c>
      <c r="C29" s="1426" t="str">
        <f>+IF(入力シート!$F199="","",入力シート!F199)</f>
        <v/>
      </c>
      <c r="D29" s="1427"/>
      <c r="E29" s="1430" t="s">
        <v>34</v>
      </c>
      <c r="F29" s="1432" t="str">
        <f>+IF(入力シート!$H199="","",MID(TEXT(入力シート!$H199,"0#"),入力シート!$BJ$9,1))</f>
        <v/>
      </c>
      <c r="G29" s="1427"/>
      <c r="H29" s="1432" t="str">
        <f>+IF(入力シート!$H199="","",MID(TEXT(入力シート!$H199,"0#"),入力シート!$BL$9,1))</f>
        <v/>
      </c>
      <c r="I29" s="1427"/>
      <c r="J29" s="1430" t="s">
        <v>34</v>
      </c>
      <c r="K29" s="1434" t="str">
        <f>+IF(入力シート!$J199="","",MID(TEXT(入力シート!$J199,"00000#"),入力シート!$BJ$9,1))</f>
        <v/>
      </c>
      <c r="L29" s="1435"/>
      <c r="M29" s="1434" t="str">
        <f>+IF(入力シート!$J199="","",MID(TEXT(入力シート!$J199,"00000#"),入力シート!$BL$9,1))</f>
        <v/>
      </c>
      <c r="N29" s="1435"/>
      <c r="O29" s="1434" t="str">
        <f>+IF(入力シート!$J199="","",MID(TEXT(入力シート!$J199,"00000#"),入力シート!$BN$9,1))</f>
        <v/>
      </c>
      <c r="P29" s="1435"/>
      <c r="Q29" s="1434" t="str">
        <f>+IF(入力シート!$J199="","",MID(TEXT(入力シート!$J199,"00000#"),入力シート!$BP$9,1))</f>
        <v/>
      </c>
      <c r="R29" s="1435"/>
      <c r="S29" s="1434" t="str">
        <f>+IF(入力シート!$J199="","",MID(TEXT(入力シート!$J199,"00000#"),入力シート!$BR$9,1))</f>
        <v/>
      </c>
      <c r="T29" s="1435"/>
      <c r="U29" s="1434" t="str">
        <f>+IF(入力シート!$J199="","",MID(TEXT(入力シート!$J199,"00000#"),入力シート!$BT$9,1))</f>
        <v/>
      </c>
      <c r="V29" s="1435"/>
      <c r="W29" s="1447" t="str">
        <f>+IF(入力シート!$L199="","",MID(入力シート!$L199,入力シート!BI$181,1))</f>
        <v/>
      </c>
      <c r="X29" s="1416"/>
      <c r="Y29" s="1468" t="str">
        <f>+IF(入力シート!$L199="","",MID(入力シート!$L199,入力シート!BK$181,1))</f>
        <v/>
      </c>
      <c r="Z29" s="1471"/>
      <c r="AA29" s="1468" t="str">
        <f>+IF(入力シート!$L199="","",MID(入力シート!$L199,入力シート!BM$181,1))</f>
        <v/>
      </c>
      <c r="AB29" s="1471"/>
      <c r="AC29" s="1468" t="str">
        <f>+IF(入力シート!$L199="","",MID(入力シート!$L199,入力シート!BO$181,1))</f>
        <v/>
      </c>
      <c r="AD29" s="1471"/>
      <c r="AE29" s="1468" t="str">
        <f>+IF(入力シート!$L199="","",MID(入力シート!$L199,入力シート!BQ$181,1))</f>
        <v/>
      </c>
      <c r="AF29" s="1471"/>
      <c r="AG29" s="1468" t="str">
        <f>+IF(入力シート!$L199="","",MID(入力シート!$L199,入力シート!BS$181,1))</f>
        <v/>
      </c>
      <c r="AH29" s="1471"/>
      <c r="AI29" s="1468" t="str">
        <f>+IF(入力シート!$L199="","",MID(入力シート!$L199,入力シート!BU$181,1))</f>
        <v/>
      </c>
      <c r="AJ29" s="1471"/>
      <c r="AK29" s="1468" t="str">
        <f>+IF(入力シート!$L199="","",MID(入力シート!$L199,入力シート!BW$181,1))</f>
        <v/>
      </c>
      <c r="AL29" s="1471"/>
      <c r="AM29" s="1468" t="str">
        <f>+IF(入力シート!$L199="","",MID(入力シート!$L199,入力シート!BY$181,1))</f>
        <v/>
      </c>
      <c r="AN29" s="1471"/>
      <c r="AO29" s="1468" t="str">
        <f>+IF(入力シート!$L199="","",MID(入力シート!$L199,入力シート!CA$181,1))</f>
        <v/>
      </c>
      <c r="AP29" s="1471"/>
      <c r="AQ29" s="1468" t="str">
        <f>+IF(入力シート!$L199="","",MID(入力シート!$L199,入力シート!CC$181,1))</f>
        <v/>
      </c>
      <c r="AR29" s="1471"/>
      <c r="AS29" s="1468" t="str">
        <f>+IF(入力シート!$L199="","",MID(入力シート!$L199,入力シート!CE$181,1))</f>
        <v/>
      </c>
      <c r="AT29" s="1471"/>
      <c r="AU29" s="1468" t="str">
        <f>+IF(入力シート!$L199="","",MID(入力シート!$L199,入力シート!CG$181,1))</f>
        <v/>
      </c>
      <c r="AV29" s="1471"/>
      <c r="AW29" s="1468" t="str">
        <f>+IF(入力シート!$L199="","",MID(入力シート!$L199,入力シート!CI$181,1))</f>
        <v/>
      </c>
      <c r="AX29" s="1471"/>
      <c r="AY29" s="1468" t="str">
        <f>+IF(入力シート!$L199="","",MID(入力シート!$L199,入力シート!CK$181,1))</f>
        <v/>
      </c>
      <c r="AZ29" s="1471"/>
      <c r="BA29" s="1468" t="str">
        <f>+IF(入力シート!$L199="","",MID(入力シート!$L199,入力シート!CM$181,1))</f>
        <v/>
      </c>
      <c r="BB29" s="1471"/>
      <c r="BC29" s="1468" t="str">
        <f>+IF(入力シート!$L199="","",MID(入力シート!$L199,入力シート!CO$181,1))</f>
        <v/>
      </c>
      <c r="BD29" s="1471"/>
      <c r="BE29" s="1815" t="str">
        <f>+IF(入力シート!$L199="","",MID(入力シート!$L199,入力シート!CQ$181,1))</f>
        <v/>
      </c>
      <c r="BF29" s="1816"/>
      <c r="BG29" s="655" t="str">
        <f>+IF(入力シート!$Z199="","",MID(TEXT(入力シート!$Z199,"00#"),入力シート!BI$183,1))</f>
        <v/>
      </c>
      <c r="BH29" s="656" t="str">
        <f>+IF(入力シート!$Z199="","",MID(TEXT(入力シート!$Z199,"00#"),入力シート!BJ$183,1))</f>
        <v/>
      </c>
      <c r="BI29" s="552" t="str">
        <f>+IF(入力シート!$Z199="","",MID(TEXT(入力シート!$Z199,"00#"),入力シート!BK$183,1))</f>
        <v/>
      </c>
      <c r="BJ29" s="553" t="s">
        <v>34</v>
      </c>
      <c r="BK29" s="552" t="str">
        <f>+IF(入力シート!$AC199="","",MID(TEXT(入力シート!$AC199,"000#"),入力シート!BI$183,1))</f>
        <v/>
      </c>
      <c r="BL29" s="552" t="str">
        <f>+IF(入力シート!$AC199="","",MID(TEXT(入力シート!$AC199,"000#"),入力シート!BJ$183,1))</f>
        <v/>
      </c>
      <c r="BM29" s="552" t="str">
        <f>+IF(入力シート!$AC199="","",MID(TEXT(入力シート!$AC199,"000#"),入力シート!BK$183,1))</f>
        <v/>
      </c>
      <c r="BN29" s="552" t="str">
        <f>+IF(入力シート!$AC199="","",MID(TEXT(入力シート!$AC199,"000#"),入力シート!BL$183,1))</f>
        <v/>
      </c>
      <c r="BO29" s="1418" t="str">
        <f>+IF(入力シート!$AE199="","",MID(入力シート!$AE199,入力シート!BI$181,1))</f>
        <v/>
      </c>
      <c r="BP29" s="1419"/>
      <c r="BQ29" s="1420" t="str">
        <f>+IF(入力シート!$AE199="","",MID(入力シート!$AE199,入力シート!BK$181,1))</f>
        <v/>
      </c>
      <c r="BR29" s="1421"/>
      <c r="BS29" s="1420" t="str">
        <f>+IF(入力シート!$AE199="","",MID(入力シート!$AE199,入力シート!BM$181,1))</f>
        <v/>
      </c>
      <c r="BT29" s="1421"/>
      <c r="BU29" s="1441" t="str">
        <f>+IF(入力シート!$AE199="","",MID(入力シート!$AE199,入力シート!BO$181,1))</f>
        <v/>
      </c>
      <c r="BV29" s="1442"/>
      <c r="BW29" s="1420" t="str">
        <f>+IF(入力シート!$AE199="","",MID(入力シート!$AE199,入力シート!BQ$181,1))</f>
        <v/>
      </c>
      <c r="BX29" s="1421"/>
      <c r="BY29" s="1420" t="str">
        <f>+IF(入力シート!$AE199="","",MID(入力シート!$AE199,入力シート!BS$181,1))</f>
        <v/>
      </c>
      <c r="BZ29" s="1421"/>
      <c r="CA29" s="1441" t="str">
        <f>+IF(入力シート!$AE199="","",MID(入力シート!$AE199,入力シート!BU$181,1))</f>
        <v/>
      </c>
      <c r="CB29" s="1442"/>
      <c r="CC29" s="1420" t="str">
        <f>+IF(入力シート!$AE199="","",MID(入力シート!$AE199,入力シート!BW$181,1))</f>
        <v/>
      </c>
      <c r="CD29" s="1466"/>
      <c r="DA29" s="411"/>
      <c r="DB29" s="589">
        <f>+SUM(DD29:FV30)</f>
        <v>0</v>
      </c>
      <c r="DC29" s="411"/>
      <c r="DD29" s="652">
        <f>IF(ISERROR(VLOOKUP(W29,'環境依存文字（電子入札利用不可）'!$A:$A,1,FALSE))=TRUE,IF(SUBSTITUTE(W29,"　","")="",0,IF($CV$3&lt;=CODE(W29),IF(AND($DB$3&lt;=CODE(W29),CODE(W29)&lt;=$DD$3),0,IF(AND($DG$3&lt;=CODE(W29),CODE(W29)&lt;=$DI$3),0,1)),0)),1)</f>
        <v>0</v>
      </c>
      <c r="DE29" s="652"/>
      <c r="DF29" s="652">
        <f>IF(ISERROR(VLOOKUP(Y29,'環境依存文字（電子入札利用不可）'!$A:$A,1,FALSE))=TRUE,IF(SUBSTITUTE(Y29,"　","")="",0,IF($CV$3&lt;=CODE(Y29),IF(AND($DB$3&lt;=CODE(Y29),CODE(Y29)&lt;=$DD$3),0,IF(AND($DG$3&lt;=CODE(Y29),CODE(Y29)&lt;=$DI$3),0,1)),0)),1)</f>
        <v>0</v>
      </c>
      <c r="DG29" s="652"/>
      <c r="DH29" s="652">
        <f>IF(ISERROR(VLOOKUP(AA29,'環境依存文字（電子入札利用不可）'!$A:$A,1,FALSE))=TRUE,IF(SUBSTITUTE(AA29,"　","")="",0,IF($CV$3&lt;=CODE(AA29),IF(AND($DB$3&lt;=CODE(AA29),CODE(AA29)&lt;=$DD$3),0,IF(AND($DG$3&lt;=CODE(AA29),CODE(AA29)&lt;=$DI$3),0,1)),0)),1)</f>
        <v>0</v>
      </c>
      <c r="DI29" s="652"/>
      <c r="DJ29" s="652">
        <f>IF(ISERROR(VLOOKUP(AC29,'環境依存文字（電子入札利用不可）'!$A:$A,1,FALSE))=TRUE,IF(SUBSTITUTE(AC29,"　","")="",0,IF($CV$3&lt;=CODE(AC29),IF(AND($DB$3&lt;=CODE(AC29),CODE(AC29)&lt;=$DD$3),0,IF(AND($DG$3&lt;=CODE(AC29),CODE(AC29)&lt;=$DI$3),0,1)),0)),1)</f>
        <v>0</v>
      </c>
      <c r="DK29" s="652"/>
      <c r="DL29" s="652">
        <f>IF(ISERROR(VLOOKUP(AE29,'環境依存文字（電子入札利用不可）'!$A:$A,1,FALSE))=TRUE,IF(SUBSTITUTE(AE29,"　","")="",0,IF($CV$3&lt;=CODE(AE29),IF(AND($DB$3&lt;=CODE(AE29),CODE(AE29)&lt;=$DD$3),0,IF(AND($DG$3&lt;=CODE(AE29),CODE(AE29)&lt;=$DI$3),0,1)),0)),1)</f>
        <v>0</v>
      </c>
      <c r="DM29" s="652"/>
      <c r="DN29" s="652">
        <f>IF(ISERROR(VLOOKUP(AG29,'環境依存文字（電子入札利用不可）'!$A:$A,1,FALSE))=TRUE,IF(SUBSTITUTE(AG29,"　","")="",0,IF($CV$3&lt;=CODE(AG29),IF(AND($DB$3&lt;=CODE(AG29),CODE(AG29)&lt;=$DD$3),0,IF(AND($DG$3&lt;=CODE(AG29),CODE(AG29)&lt;=$DI$3),0,1)),0)),1)</f>
        <v>0</v>
      </c>
      <c r="DO29" s="652"/>
      <c r="DP29" s="652">
        <f>IF(ISERROR(VLOOKUP(AI29,'環境依存文字（電子入札利用不可）'!$A:$A,1,FALSE))=TRUE,IF(SUBSTITUTE(AI29,"　","")="",0,IF($CV$3&lt;=CODE(AI29),IF(AND($DB$3&lt;=CODE(AI29),CODE(AI29)&lt;=$DD$3),0,IF(AND($DG$3&lt;=CODE(AI29),CODE(AI29)&lt;=$DI$3),0,1)),0)),1)</f>
        <v>0</v>
      </c>
      <c r="DQ29" s="652"/>
      <c r="DR29" s="652">
        <f>IF(ISERROR(VLOOKUP(AK29,'環境依存文字（電子入札利用不可）'!$A:$A,1,FALSE))=TRUE,IF(SUBSTITUTE(AK29,"　","")="",0,IF($CV$3&lt;=CODE(AK29),IF(AND($DB$3&lt;=CODE(AK29),CODE(AK29)&lt;=$DD$3),0,IF(AND($DG$3&lt;=CODE(AK29),CODE(AK29)&lt;=$DI$3),0,1)),0)),1)</f>
        <v>0</v>
      </c>
      <c r="DS29" s="652"/>
      <c r="DT29" s="652">
        <f>IF(ISERROR(VLOOKUP(AM29,'環境依存文字（電子入札利用不可）'!$A:$A,1,FALSE))=TRUE,IF(SUBSTITUTE(AM29,"　","")="",0,IF($CV$3&lt;=CODE(AM29),IF(AND($DB$3&lt;=CODE(AM29),CODE(AM29)&lt;=$DD$3),0,IF(AND($DG$3&lt;=CODE(AM29),CODE(AM29)&lt;=$DI$3),0,1)),0)),1)</f>
        <v>0</v>
      </c>
      <c r="DU29" s="652"/>
      <c r="DV29" s="652">
        <f>IF(ISERROR(VLOOKUP(AO29,'環境依存文字（電子入札利用不可）'!$A:$A,1,FALSE))=TRUE,IF(SUBSTITUTE(AO29,"　","")="",0,IF($CV$3&lt;=CODE(AO29),IF(AND($DB$3&lt;=CODE(AO29),CODE(AO29)&lt;=$DD$3),0,IF(AND($DG$3&lt;=CODE(AO29),CODE(AO29)&lt;=$DI$3),0,1)),0)),1)</f>
        <v>0</v>
      </c>
      <c r="DW29" s="652"/>
      <c r="DX29" s="652">
        <f>IF(ISERROR(VLOOKUP(AQ29,'環境依存文字（電子入札利用不可）'!$A:$A,1,FALSE))=TRUE,IF(SUBSTITUTE(AQ29,"　","")="",0,IF($CV$3&lt;=CODE(AQ29),IF(AND($DB$3&lt;=CODE(AQ29),CODE(AQ29)&lt;=$DD$3),0,IF(AND($DG$3&lt;=CODE(AQ29),CODE(AQ29)&lt;=$DI$3),0,1)),0)),1)</f>
        <v>0</v>
      </c>
      <c r="DY29" s="652"/>
      <c r="DZ29" s="652">
        <f>IF(ISERROR(VLOOKUP(AS29,'環境依存文字（電子入札利用不可）'!$A:$A,1,FALSE))=TRUE,IF(SUBSTITUTE(AS29,"　","")="",0,IF($CV$3&lt;=CODE(AS29),IF(AND($DB$3&lt;=CODE(AS29),CODE(AS29)&lt;=$DD$3),0,IF(AND($DG$3&lt;=CODE(AS29),CODE(AS29)&lt;=$DI$3),0,1)),0)),1)</f>
        <v>0</v>
      </c>
      <c r="EA29" s="652"/>
      <c r="EB29" s="652">
        <f>IF(ISERROR(VLOOKUP(AU29,'環境依存文字（電子入札利用不可）'!$A:$A,1,FALSE))=TRUE,IF(SUBSTITUTE(AU29,"　","")="",0,IF($CV$3&lt;=CODE(AU29),IF(AND($DB$3&lt;=CODE(AU29),CODE(AU29)&lt;=$DD$3),0,IF(AND($DG$3&lt;=CODE(AU29),CODE(AU29)&lt;=$DI$3),0,1)),0)),1)</f>
        <v>0</v>
      </c>
      <c r="EC29" s="652"/>
      <c r="ED29" s="652">
        <f>IF(ISERROR(VLOOKUP(AW29,'環境依存文字（電子入札利用不可）'!$A:$A,1,FALSE))=TRUE,IF(SUBSTITUTE(AW29,"　","")="",0,IF($CV$3&lt;=CODE(AW29),IF(AND($DB$3&lt;=CODE(AW29),CODE(AW29)&lt;=$DD$3),0,IF(AND($DG$3&lt;=CODE(AW29),CODE(AW29)&lt;=$DI$3),0,1)),0)),1)</f>
        <v>0</v>
      </c>
      <c r="EE29" s="652"/>
      <c r="EF29" s="652">
        <f>IF(ISERROR(VLOOKUP(AY29,'環境依存文字（電子入札利用不可）'!$A:$A,1,FALSE))=TRUE,IF(SUBSTITUTE(AY29,"　","")="",0,IF($CV$3&lt;=CODE(AY29),IF(AND($DB$3&lt;=CODE(AY29),CODE(AY29)&lt;=$DD$3),0,IF(AND($DG$3&lt;=CODE(AY29),CODE(AY29)&lt;=$DI$3),0,1)),0)),1)</f>
        <v>0</v>
      </c>
      <c r="EG29" s="652"/>
      <c r="EH29" s="652">
        <f>IF(ISERROR(VLOOKUP(BA29,'環境依存文字（電子入札利用不可）'!$A:$A,1,FALSE))=TRUE,IF(SUBSTITUTE(BA29,"　","")="",0,IF($CV$3&lt;=CODE(BA29),IF(AND($DB$3&lt;=CODE(BA29),CODE(BA29)&lt;=$DD$3),0,IF(AND($DG$3&lt;=CODE(BA29),CODE(BA29)&lt;=$DI$3),0,1)),0)),1)</f>
        <v>0</v>
      </c>
      <c r="EI29" s="652"/>
      <c r="EJ29" s="652">
        <f>IF(ISERROR(VLOOKUP(BC29,'環境依存文字（電子入札利用不可）'!$A:$A,1,FALSE))=TRUE,IF(SUBSTITUTE(BC29,"　","")="",0,IF($CV$3&lt;=CODE(BC29),IF(AND($DB$3&lt;=CODE(BC29),CODE(BC29)&lt;=$DD$3),0,IF(AND($DG$3&lt;=CODE(BC29),CODE(BC29)&lt;=$DI$3),0,1)),0)),1)</f>
        <v>0</v>
      </c>
      <c r="EK29" s="652"/>
      <c r="EL29" s="652">
        <f>IF(ISERROR(VLOOKUP(BE29,'環境依存文字（電子入札利用不可）'!$A:$A,1,FALSE))=TRUE,IF(SUBSTITUTE(BE29,"　","")="",0,IF($CV$3&lt;=CODE(BE29),IF(AND($DB$3&lt;=CODE(BE29),CODE(BE29)&lt;=$DD$3),0,IF(AND($DG$3&lt;=CODE(BE29),CODE(BE29)&lt;=$DI$3),0,1)),0)),1)</f>
        <v>0</v>
      </c>
      <c r="EM29" s="652"/>
      <c r="EN29" s="652"/>
      <c r="EO29" s="652"/>
      <c r="EP29" s="652"/>
      <c r="EQ29" s="652"/>
      <c r="ER29" s="652"/>
      <c r="ES29" s="652"/>
      <c r="ET29" s="652"/>
      <c r="EU29" s="652"/>
      <c r="EV29" s="652">
        <f>IF(ISERROR(VLOOKUP(BO29,'環境依存文字（電子入札利用不可）'!$A:$A,1,FALSE))=TRUE,IF(SUBSTITUTE(BO29,"　","")="",0,IF($CV$3&lt;=CODE(BO29),IF(AND($DB$3&lt;=CODE(BO29),CODE(BO29)&lt;=$DD$3),0,IF(AND($DG$3&lt;=CODE(BO29),CODE(BO29)&lt;=$DI$3),0,1)),0)),1)</f>
        <v>0</v>
      </c>
      <c r="EW29" s="652"/>
      <c r="EX29" s="652">
        <f>IF(ISERROR(VLOOKUP(BQ29,'環境依存文字（電子入札利用不可）'!$A:$A,1,FALSE))=TRUE,IF(SUBSTITUTE(BQ29,"　","")="",0,IF($CV$3&lt;=CODE(BQ29),IF(AND($DB$3&lt;=CODE(BQ29),CODE(BQ29)&lt;=$DD$3),0,IF(AND($DG$3&lt;=CODE(BQ29),CODE(BQ29)&lt;=$DI$3),0,1)),0)),1)</f>
        <v>0</v>
      </c>
      <c r="EY29" s="652"/>
      <c r="EZ29" s="652">
        <f>IF(ISERROR(VLOOKUP(BS29,'環境依存文字（電子入札利用不可）'!$A:$A,1,FALSE))=TRUE,IF(SUBSTITUTE(BS29,"　","")="",0,IF($CV$3&lt;=CODE(BS29),IF(AND($DB$3&lt;=CODE(BS29),CODE(BS29)&lt;=$DD$3),0,IF(AND($DG$3&lt;=CODE(BS29),CODE(BS29)&lt;=$DI$3),0,1)),0)),1)</f>
        <v>0</v>
      </c>
      <c r="FA29" s="652"/>
      <c r="FB29" s="652">
        <f>IF(ISERROR(VLOOKUP(BU29,'環境依存文字（電子入札利用不可）'!$A:$A,1,FALSE))=TRUE,IF(SUBSTITUTE(BU29,"　","")="",0,IF($CV$3&lt;=CODE(BU29),IF(AND($DB$3&lt;=CODE(BU29),CODE(BU29)&lt;=$DD$3),0,IF(AND($DG$3&lt;=CODE(BU29),CODE(BU29)&lt;=$DI$3),0,1)),0)),1)</f>
        <v>0</v>
      </c>
      <c r="FC29" s="652"/>
      <c r="FD29" s="652">
        <f>IF(ISERROR(VLOOKUP(BW29,'環境依存文字（電子入札利用不可）'!$A:$A,1,FALSE))=TRUE,IF(SUBSTITUTE(BW29,"　","")="",0,IF($CV$3&lt;=CODE(BW29),IF(AND($DB$3&lt;=CODE(BW29),CODE(BW29)&lt;=$DD$3),0,IF(AND($DG$3&lt;=CODE(BW29),CODE(BW29)&lt;=$DI$3),0,1)),0)),1)</f>
        <v>0</v>
      </c>
      <c r="FE29" s="652"/>
      <c r="FF29" s="652">
        <f>IF(ISERROR(VLOOKUP(BY29,'環境依存文字（電子入札利用不可）'!$A:$A,1,FALSE))=TRUE,IF(SUBSTITUTE(BY29,"　","")="",0,IF($CV$3&lt;=CODE(BY29),IF(AND($DB$3&lt;=CODE(BY29),CODE(BY29)&lt;=$DD$3),0,IF(AND($DG$3&lt;=CODE(BY29),CODE(BY29)&lt;=$DI$3),0,1)),0)),1)</f>
        <v>0</v>
      </c>
      <c r="FG29" s="652"/>
      <c r="FH29" s="652">
        <f>IF(ISERROR(VLOOKUP(CA29,'環境依存文字（電子入札利用不可）'!$A:$A,1,FALSE))=TRUE,IF(SUBSTITUTE(CA29,"　","")="",0,IF($CV$3&lt;=CODE(CA29),IF(AND($DB$3&lt;=CODE(CA29),CODE(CA29)&lt;=$DD$3),0,IF(AND($DG$3&lt;=CODE(CA29),CODE(CA29)&lt;=$DI$3),0,1)),0)),1)</f>
        <v>0</v>
      </c>
      <c r="FI29" s="652"/>
      <c r="FJ29" s="652">
        <f>IF(ISERROR(VLOOKUP(CC29,'環境依存文字（電子入札利用不可）'!$A:$A,1,FALSE))=TRUE,IF(SUBSTITUTE(CC29,"　","")="",0,IF($CV$3&lt;=CODE(CC29),IF(AND($DB$3&lt;=CODE(CC29),CODE(CC29)&lt;=$DD$3),0,IF(AND($DG$3&lt;=CODE(CC29),CODE(CC29)&lt;=$DI$3),0,1)),0)),1)</f>
        <v>0</v>
      </c>
    </row>
    <row r="30" spans="1:167" s="411" customFormat="1" ht="23.25" customHeight="1" thickBot="1">
      <c r="A30" s="632"/>
      <c r="B30" s="1425"/>
      <c r="C30" s="1428"/>
      <c r="D30" s="1429"/>
      <c r="E30" s="1431"/>
      <c r="F30" s="1433"/>
      <c r="G30" s="1429"/>
      <c r="H30" s="1433"/>
      <c r="I30" s="1429"/>
      <c r="J30" s="1431"/>
      <c r="K30" s="1436"/>
      <c r="L30" s="1437"/>
      <c r="M30" s="1436"/>
      <c r="N30" s="1437"/>
      <c r="O30" s="1436"/>
      <c r="P30" s="1437"/>
      <c r="Q30" s="1436"/>
      <c r="R30" s="1437"/>
      <c r="S30" s="1436"/>
      <c r="T30" s="1437"/>
      <c r="U30" s="1436"/>
      <c r="V30" s="1437"/>
      <c r="W30" s="1448" t="str">
        <f>+IF(入力シート!$L199="","",MID(入力シート!$L199,入力シート!CS$181,1))</f>
        <v/>
      </c>
      <c r="X30" s="1414"/>
      <c r="Y30" s="1462" t="str">
        <f>+IF(入力シート!$L199="","",MID(入力シート!$L199,入力シート!CU$181,1))</f>
        <v/>
      </c>
      <c r="Z30" s="1463"/>
      <c r="AA30" s="1462" t="str">
        <f>+IF(入力シート!$L199="","",MID(入力シート!$L199,入力シート!CW$181,1))</f>
        <v/>
      </c>
      <c r="AB30" s="1463"/>
      <c r="AC30" s="1462" t="str">
        <f>+IF(入力シート!$L199="","",MID(入力シート!$L199,入力シート!CY$181,1))</f>
        <v/>
      </c>
      <c r="AD30" s="1463"/>
      <c r="AE30" s="1462" t="str">
        <f>+IF(入力シート!$L199="","",MID(入力シート!$L199,入力シート!DA$181,1))</f>
        <v/>
      </c>
      <c r="AF30" s="1463"/>
      <c r="AG30" s="1462" t="str">
        <f>+IF(入力シート!$L199="","",MID(入力シート!$L199,入力シート!DC$181,1))</f>
        <v/>
      </c>
      <c r="AH30" s="1463"/>
      <c r="AI30" s="1462" t="str">
        <f>+IF(入力シート!$L199="","",MID(入力シート!$L199,入力シート!DE$181,1))</f>
        <v/>
      </c>
      <c r="AJ30" s="1463"/>
      <c r="AK30" s="1462" t="str">
        <f>+IF(入力シート!$L199="","",MID(入力シート!$L199,入力シート!DG$181,1))</f>
        <v/>
      </c>
      <c r="AL30" s="1463"/>
      <c r="AM30" s="1462" t="str">
        <f>+IF(入力シート!$L199="","",MID(入力シート!$L199,入力シート!DI$181,1))</f>
        <v/>
      </c>
      <c r="AN30" s="1463"/>
      <c r="AO30" s="1462" t="str">
        <f>+IF(入力シート!$L199="","",MID(入力シート!$L199,入力シート!DK$181,1))</f>
        <v/>
      </c>
      <c r="AP30" s="1463"/>
      <c r="AQ30" s="1462" t="str">
        <f>+IF(入力シート!$L199="","",MID(入力シート!$L199,入力シート!DM$181,1))</f>
        <v/>
      </c>
      <c r="AR30" s="1463"/>
      <c r="AS30" s="1462" t="str">
        <f>+IF(入力シート!$L199="","",MID(入力シート!$L199,入力シート!DO$181,1))</f>
        <v/>
      </c>
      <c r="AT30" s="1463"/>
      <c r="AU30" s="1462" t="str">
        <f>+IF(入力シート!$L199="","",MID(入力シート!$L199,入力シート!DQ$181,1))</f>
        <v/>
      </c>
      <c r="AV30" s="1463"/>
      <c r="AW30" s="1462" t="str">
        <f>+IF(入力シート!$L199="","",MID(入力シート!$L199,入力シート!DS$181,1))</f>
        <v/>
      </c>
      <c r="AX30" s="1463"/>
      <c r="AY30" s="1462" t="str">
        <f>+IF(入力シート!$L199="","",MID(入力シート!$L199,入力シート!DU$181,1))</f>
        <v/>
      </c>
      <c r="AZ30" s="1463"/>
      <c r="BA30" s="1462" t="str">
        <f>+IF(入力シート!$L199="","",MID(入力シート!$L199,入力シート!DW$181,1))</f>
        <v/>
      </c>
      <c r="BB30" s="1463"/>
      <c r="BC30" s="1462" t="str">
        <f>+IF(入力シート!$L199="","",MID(入力シート!$L199,入力シート!DY$181,1))</f>
        <v/>
      </c>
      <c r="BD30" s="1463"/>
      <c r="BE30" s="1813" t="str">
        <f>+IF(入力シート!$L199="","",MID(入力シート!$L199,入力シート!EA$181,1))</f>
        <v/>
      </c>
      <c r="BF30" s="1814"/>
      <c r="BG30" s="1409" t="str">
        <f>+IF(入力シート!$BJ199="","",MID(入力シート!$BJ199,入力シート!BI$181,1))</f>
        <v>　</v>
      </c>
      <c r="BH30" s="1410"/>
      <c r="BI30" s="1405" t="str">
        <f>+IF(入力シート!$BJ199="","",MID(入力シート!$BJ199,入力シート!BK$181,1))</f>
        <v/>
      </c>
      <c r="BJ30" s="1406"/>
      <c r="BK30" s="1411" t="str">
        <f>+IF(入力シート!$BJ199="","",MID(入力シート!$BJ199,入力シート!BM$181,1))</f>
        <v/>
      </c>
      <c r="BL30" s="1412"/>
      <c r="BM30" s="1405" t="str">
        <f>+IF(入力シート!$BJ199="","",MID(入力シート!$BJ199,入力シート!BO$181,1))</f>
        <v/>
      </c>
      <c r="BN30" s="1406"/>
      <c r="BO30" s="1405" t="str">
        <f>+IF(入力シート!$BJ199="","",MID(入力シート!$BJ199,入力シート!BQ$181,1))</f>
        <v/>
      </c>
      <c r="BP30" s="1406"/>
      <c r="BQ30" s="1411" t="str">
        <f>+IF(入力シート!$BJ199="","",MID(入力シート!$BJ199,入力シート!BS$181,1))</f>
        <v/>
      </c>
      <c r="BR30" s="1412"/>
      <c r="BS30" s="1405" t="str">
        <f>+IF(入力シート!$BJ199="","",MID(入力シート!$BJ199,入力シート!BU$181,1))</f>
        <v/>
      </c>
      <c r="BT30" s="1406"/>
      <c r="BU30" s="1405" t="str">
        <f>+IF(入力シート!$BJ199="","",MID(入力シート!$BJ199,入力シート!BW$181,1))</f>
        <v/>
      </c>
      <c r="BV30" s="1406"/>
      <c r="BW30" s="1405" t="str">
        <f>+IF(入力シート!$BJ199="","",MID(入力シート!$BJ199,入力シート!BY$181,1))</f>
        <v/>
      </c>
      <c r="BX30" s="1406"/>
      <c r="BY30" s="1405" t="str">
        <f>+IF(入力シート!$BJ199="","",MID(入力シート!$BJ199,入力シート!CA$181,1))</f>
        <v/>
      </c>
      <c r="BZ30" s="1406"/>
      <c r="CA30" s="1405" t="str">
        <f>+IF(入力シート!$BJ199="","",MID(入力シート!$BJ199,入力シート!CC$181,1))</f>
        <v/>
      </c>
      <c r="CB30" s="1406"/>
      <c r="CC30" s="1405" t="str">
        <f>+IF(入力シート!$BJ199="","",MID(入力シート!$BJ199,入力シート!CE$181,1))</f>
        <v/>
      </c>
      <c r="CD30" s="1460"/>
      <c r="CE30" s="632"/>
      <c r="CF30" s="632"/>
      <c r="CG30" s="632"/>
      <c r="CH30" s="632"/>
      <c r="CI30" s="632"/>
      <c r="CJ30" s="632"/>
      <c r="CK30" s="632"/>
      <c r="CL30" s="632"/>
      <c r="CM30" s="632"/>
      <c r="CN30" s="632"/>
      <c r="CO30" s="632"/>
      <c r="CP30" s="632"/>
      <c r="CQ30" s="632"/>
      <c r="CR30" s="632"/>
      <c r="CS30" s="632"/>
      <c r="CT30" s="632"/>
      <c r="CU30" s="632"/>
      <c r="CV30" s="632"/>
      <c r="CW30" s="632"/>
      <c r="DD30" s="652">
        <f>IF(ISERROR(VLOOKUP(W30,'環境依存文字（電子入札利用不可）'!$A:$A,1,FALSE))=TRUE,IF(SUBSTITUTE(W30,"　","")="",0,IF($CV$3&lt;=CODE(W30),IF(AND($DB$3&lt;=CODE(W30),CODE(W30)&lt;=$DD$3),0,IF(AND($DG$3&lt;=CODE(W30),CODE(W30)&lt;=$DI$3),0,1)),0)),1)</f>
        <v>0</v>
      </c>
      <c r="DE30" s="652"/>
      <c r="DF30" s="652">
        <f>IF(ISERROR(VLOOKUP(Y30,'環境依存文字（電子入札利用不可）'!$A:$A,1,FALSE))=TRUE,IF(SUBSTITUTE(Y30,"　","")="",0,IF($CV$3&lt;=CODE(Y30),IF(AND($DB$3&lt;=CODE(Y30),CODE(Y30)&lt;=$DD$3),0,IF(AND($DG$3&lt;=CODE(Y30),CODE(Y30)&lt;=$DI$3),0,1)),0)),1)</f>
        <v>0</v>
      </c>
      <c r="DG30" s="652"/>
      <c r="DH30" s="652">
        <f>IF(ISERROR(VLOOKUP(AA30,'環境依存文字（電子入札利用不可）'!$A:$A,1,FALSE))=TRUE,IF(SUBSTITUTE(AA30,"　","")="",0,IF($CV$3&lt;=CODE(AA30),IF(AND($DB$3&lt;=CODE(AA30),CODE(AA30)&lt;=$DD$3),0,IF(AND($DG$3&lt;=CODE(AA30),CODE(AA30)&lt;=$DI$3),0,1)),0)),1)</f>
        <v>0</v>
      </c>
      <c r="DI30" s="652"/>
      <c r="DJ30" s="652">
        <f>IF(ISERROR(VLOOKUP(AC30,'環境依存文字（電子入札利用不可）'!$A:$A,1,FALSE))=TRUE,IF(SUBSTITUTE(AC30,"　","")="",0,IF($CV$3&lt;=CODE(AC30),IF(AND($DB$3&lt;=CODE(AC30),CODE(AC30)&lt;=$DD$3),0,IF(AND($DG$3&lt;=CODE(AC30),CODE(AC30)&lt;=$DI$3),0,1)),0)),1)</f>
        <v>0</v>
      </c>
      <c r="DK30" s="652"/>
      <c r="DL30" s="652">
        <f>IF(ISERROR(VLOOKUP(AE30,'環境依存文字（電子入札利用不可）'!$A:$A,1,FALSE))=TRUE,IF(SUBSTITUTE(AE30,"　","")="",0,IF($CV$3&lt;=CODE(AE30),IF(AND($DB$3&lt;=CODE(AE30),CODE(AE30)&lt;=$DD$3),0,IF(AND($DG$3&lt;=CODE(AE30),CODE(AE30)&lt;=$DI$3),0,1)),0)),1)</f>
        <v>0</v>
      </c>
      <c r="DM30" s="652"/>
      <c r="DN30" s="652">
        <f>IF(ISERROR(VLOOKUP(AG30,'環境依存文字（電子入札利用不可）'!$A:$A,1,FALSE))=TRUE,IF(SUBSTITUTE(AG30,"　","")="",0,IF($CV$3&lt;=CODE(AG30),IF(AND($DB$3&lt;=CODE(AG30),CODE(AG30)&lt;=$DD$3),0,IF(AND($DG$3&lt;=CODE(AG30),CODE(AG30)&lt;=$DI$3),0,1)),0)),1)</f>
        <v>0</v>
      </c>
      <c r="DO30" s="652"/>
      <c r="DP30" s="652">
        <f>IF(ISERROR(VLOOKUP(AI30,'環境依存文字（電子入札利用不可）'!$A:$A,1,FALSE))=TRUE,IF(SUBSTITUTE(AI30,"　","")="",0,IF($CV$3&lt;=CODE(AI30),IF(AND($DB$3&lt;=CODE(AI30),CODE(AI30)&lt;=$DD$3),0,IF(AND($DG$3&lt;=CODE(AI30),CODE(AI30)&lt;=$DI$3),0,1)),0)),1)</f>
        <v>0</v>
      </c>
      <c r="DQ30" s="652"/>
      <c r="DR30" s="652">
        <f>IF(ISERROR(VLOOKUP(AK30,'環境依存文字（電子入札利用不可）'!$A:$A,1,FALSE))=TRUE,IF(SUBSTITUTE(AK30,"　","")="",0,IF($CV$3&lt;=CODE(AK30),IF(AND($DB$3&lt;=CODE(AK30),CODE(AK30)&lt;=$DD$3),0,IF(AND($DG$3&lt;=CODE(AK30),CODE(AK30)&lt;=$DI$3),0,1)),0)),1)</f>
        <v>0</v>
      </c>
      <c r="DS30" s="652"/>
      <c r="DT30" s="652">
        <f>IF(ISERROR(VLOOKUP(AM30,'環境依存文字（電子入札利用不可）'!$A:$A,1,FALSE))=TRUE,IF(SUBSTITUTE(AM30,"　","")="",0,IF($CV$3&lt;=CODE(AM30),IF(AND($DB$3&lt;=CODE(AM30),CODE(AM30)&lt;=$DD$3),0,IF(AND($DG$3&lt;=CODE(AM30),CODE(AM30)&lt;=$DI$3),0,1)),0)),1)</f>
        <v>0</v>
      </c>
      <c r="DU30" s="652"/>
      <c r="DV30" s="652">
        <f>IF(ISERROR(VLOOKUP(AO30,'環境依存文字（電子入札利用不可）'!$A:$A,1,FALSE))=TRUE,IF(SUBSTITUTE(AO30,"　","")="",0,IF($CV$3&lt;=CODE(AO30),IF(AND($DB$3&lt;=CODE(AO30),CODE(AO30)&lt;=$DD$3),0,IF(AND($DG$3&lt;=CODE(AO30),CODE(AO30)&lt;=$DI$3),0,1)),0)),1)</f>
        <v>0</v>
      </c>
      <c r="DW30" s="652"/>
      <c r="DX30" s="652">
        <f>IF(ISERROR(VLOOKUP(AQ30,'環境依存文字（電子入札利用不可）'!$A:$A,1,FALSE))=TRUE,IF(SUBSTITUTE(AQ30,"　","")="",0,IF($CV$3&lt;=CODE(AQ30),IF(AND($DB$3&lt;=CODE(AQ30),CODE(AQ30)&lt;=$DD$3),0,IF(AND($DG$3&lt;=CODE(AQ30),CODE(AQ30)&lt;=$DI$3),0,1)),0)),1)</f>
        <v>0</v>
      </c>
      <c r="DY30" s="652"/>
      <c r="DZ30" s="652">
        <f>IF(ISERROR(VLOOKUP(AS30,'環境依存文字（電子入札利用不可）'!$A:$A,1,FALSE))=TRUE,IF(SUBSTITUTE(AS30,"　","")="",0,IF($CV$3&lt;=CODE(AS30),IF(AND($DB$3&lt;=CODE(AS30),CODE(AS30)&lt;=$DD$3),0,IF(AND($DG$3&lt;=CODE(AS30),CODE(AS30)&lt;=$DI$3),0,1)),0)),1)</f>
        <v>0</v>
      </c>
      <c r="EA30" s="652"/>
      <c r="EB30" s="652">
        <f>IF(ISERROR(VLOOKUP(AU30,'環境依存文字（電子入札利用不可）'!$A:$A,1,FALSE))=TRUE,IF(SUBSTITUTE(AU30,"　","")="",0,IF($CV$3&lt;=CODE(AU30),IF(AND($DB$3&lt;=CODE(AU30),CODE(AU30)&lt;=$DD$3),0,IF(AND($DG$3&lt;=CODE(AU30),CODE(AU30)&lt;=$DI$3),0,1)),0)),1)</f>
        <v>0</v>
      </c>
      <c r="EC30" s="652"/>
      <c r="ED30" s="652">
        <f>IF(ISERROR(VLOOKUP(AW30,'環境依存文字（電子入札利用不可）'!$A:$A,1,FALSE))=TRUE,IF(SUBSTITUTE(AW30,"　","")="",0,IF($CV$3&lt;=CODE(AW30),IF(AND($DB$3&lt;=CODE(AW30),CODE(AW30)&lt;=$DD$3),0,IF(AND($DG$3&lt;=CODE(AW30),CODE(AW30)&lt;=$DI$3),0,1)),0)),1)</f>
        <v>0</v>
      </c>
      <c r="EE30" s="652"/>
      <c r="EF30" s="652">
        <f>IF(ISERROR(VLOOKUP(AY30,'環境依存文字（電子入札利用不可）'!$A:$A,1,FALSE))=TRUE,IF(SUBSTITUTE(AY30,"　","")="",0,IF($CV$3&lt;=CODE(AY30),IF(AND($DB$3&lt;=CODE(AY30),CODE(AY30)&lt;=$DD$3),0,IF(AND($DG$3&lt;=CODE(AY30),CODE(AY30)&lt;=$DI$3),0,1)),0)),1)</f>
        <v>0</v>
      </c>
      <c r="EG30" s="652"/>
      <c r="EH30" s="652">
        <f>IF(ISERROR(VLOOKUP(BA30,'環境依存文字（電子入札利用不可）'!$A:$A,1,FALSE))=TRUE,IF(SUBSTITUTE(BA30,"　","")="",0,IF($CV$3&lt;=CODE(BA30),IF(AND($DB$3&lt;=CODE(BA30),CODE(BA30)&lt;=$DD$3),0,IF(AND($DG$3&lt;=CODE(BA30),CODE(BA30)&lt;=$DI$3),0,1)),0)),1)</f>
        <v>0</v>
      </c>
      <c r="EI30" s="652"/>
      <c r="EJ30" s="652">
        <f>IF(ISERROR(VLOOKUP(BC30,'環境依存文字（電子入札利用不可）'!$A:$A,1,FALSE))=TRUE,IF(SUBSTITUTE(BC30,"　","")="",0,IF($CV$3&lt;=CODE(BC30),IF(AND($DB$3&lt;=CODE(BC30),CODE(BC30)&lt;=$DD$3),0,IF(AND($DG$3&lt;=CODE(BC30),CODE(BC30)&lt;=$DI$3),0,1)),0)),1)</f>
        <v>0</v>
      </c>
      <c r="EK30" s="652"/>
      <c r="EL30" s="652">
        <f>IF(ISERROR(VLOOKUP(BE30,'環境依存文字（電子入札利用不可）'!$A:$A,1,FALSE))=TRUE,IF(SUBSTITUTE(BE30,"　","")="",0,IF($CV$3&lt;=CODE(BE30),IF(AND($DB$3&lt;=CODE(BE30),CODE(BE30)&lt;=$DD$3),0,IF(AND($DG$3&lt;=CODE(BE30),CODE(BE30)&lt;=$DI$3),0,1)),0)),1)</f>
        <v>0</v>
      </c>
      <c r="EM30" s="652"/>
      <c r="EN30" s="652">
        <f>IF(ISERROR(VLOOKUP(BG30,'環境依存文字（電子入札利用不可）'!$A:$A,1,FALSE))=TRUE,IF(SUBSTITUTE(BG30,"　","")="",0,IF($CV$3&lt;=CODE(BG30),IF(AND($DB$3&lt;=CODE(BG30),CODE(BG30)&lt;=$DD$3),0,IF(AND($DG$3&lt;=CODE(BG30),CODE(BG30)&lt;=$DI$3),0,1)),0)),1)</f>
        <v>0</v>
      </c>
      <c r="EO30" s="652"/>
      <c r="EP30" s="652">
        <f>IF(ISERROR(VLOOKUP(BI30,'環境依存文字（電子入札利用不可）'!$A:$A,1,FALSE))=TRUE,IF(SUBSTITUTE(BI30,"　","")="",0,IF($CV$3&lt;=CODE(BI30),IF(AND($DB$3&lt;=CODE(BI30),CODE(BI30)&lt;=$DD$3),0,IF(AND($DG$3&lt;=CODE(BI30),CODE(BI30)&lt;=$DI$3),0,1)),0)),1)</f>
        <v>0</v>
      </c>
      <c r="EQ30" s="652"/>
      <c r="ER30" s="652">
        <f>IF(ISERROR(VLOOKUP(BK30,'環境依存文字（電子入札利用不可）'!$A:$A,1,FALSE))=TRUE,IF(SUBSTITUTE(BK30,"　","")="",0,IF($CV$3&lt;=CODE(BK30),IF(AND($DB$3&lt;=CODE(BK30),CODE(BK30)&lt;=$DD$3),0,IF(AND($DG$3&lt;=CODE(BK30),CODE(BK30)&lt;=$DI$3),0,1)),0)),1)</f>
        <v>0</v>
      </c>
      <c r="ES30" s="652"/>
      <c r="ET30" s="652">
        <f>IF(ISERROR(VLOOKUP(BM30,'環境依存文字（電子入札利用不可）'!$A:$A,1,FALSE))=TRUE,IF(SUBSTITUTE(BM30,"　","")="",0,IF($CV$3&lt;=CODE(BM30),IF(AND($DB$3&lt;=CODE(BM30),CODE(BM30)&lt;=$DD$3),0,IF(AND($DG$3&lt;=CODE(BM30),CODE(BM30)&lt;=$DI$3),0,1)),0)),1)</f>
        <v>0</v>
      </c>
      <c r="EU30" s="652"/>
      <c r="EV30" s="652">
        <f>IF(ISERROR(VLOOKUP(BO30,'環境依存文字（電子入札利用不可）'!$A:$A,1,FALSE))=TRUE,IF(SUBSTITUTE(BO30,"　","")="",0,IF($CV$3&lt;=CODE(BO30),IF(AND($DB$3&lt;=CODE(BO30),CODE(BO30)&lt;=$DD$3),0,IF(AND($DG$3&lt;=CODE(BO30),CODE(BO30)&lt;=$DI$3),0,1)),0)),1)</f>
        <v>0</v>
      </c>
      <c r="EW30" s="652"/>
      <c r="EX30" s="652">
        <f>IF(ISERROR(VLOOKUP(BQ30,'環境依存文字（電子入札利用不可）'!$A:$A,1,FALSE))=TRUE,IF(SUBSTITUTE(BQ30,"　","")="",0,IF($CV$3&lt;=CODE(BQ30),IF(AND($DB$3&lt;=CODE(BQ30),CODE(BQ30)&lt;=$DD$3),0,IF(AND($DG$3&lt;=CODE(BQ30),CODE(BQ30)&lt;=$DI$3),0,1)),0)),1)</f>
        <v>0</v>
      </c>
      <c r="EY30" s="652"/>
      <c r="EZ30" s="652">
        <f>IF(ISERROR(VLOOKUP(BS30,'環境依存文字（電子入札利用不可）'!$A:$A,1,FALSE))=TRUE,IF(SUBSTITUTE(BS30,"　","")="",0,IF($CV$3&lt;=CODE(BS30),IF(AND($DB$3&lt;=CODE(BS30),CODE(BS30)&lt;=$DD$3),0,IF(AND($DG$3&lt;=CODE(BS30),CODE(BS30)&lt;=$DI$3),0,1)),0)),1)</f>
        <v>0</v>
      </c>
      <c r="FA30" s="652"/>
      <c r="FB30" s="652">
        <f>IF(ISERROR(VLOOKUP(BU30,'環境依存文字（電子入札利用不可）'!$A:$A,1,FALSE))=TRUE,IF(SUBSTITUTE(BU30,"　","")="",0,IF($CV$3&lt;=CODE(BU30),IF(AND($DB$3&lt;=CODE(BU30),CODE(BU30)&lt;=$DD$3),0,IF(AND($DG$3&lt;=CODE(BU30),CODE(BU30)&lt;=$DI$3),0,1)),0)),1)</f>
        <v>0</v>
      </c>
      <c r="FC30" s="652"/>
      <c r="FD30" s="652">
        <f>IF(ISERROR(VLOOKUP(BW30,'環境依存文字（電子入札利用不可）'!$A:$A,1,FALSE))=TRUE,IF(SUBSTITUTE(BW30,"　","")="",0,IF($CV$3&lt;=CODE(BW30),IF(AND($DB$3&lt;=CODE(BW30),CODE(BW30)&lt;=$DD$3),0,IF(AND($DG$3&lt;=CODE(BW30),CODE(BW30)&lt;=$DI$3),0,1)),0)),1)</f>
        <v>0</v>
      </c>
      <c r="FE30" s="652"/>
      <c r="FF30" s="652">
        <f>IF(ISERROR(VLOOKUP(BY30,'環境依存文字（電子入札利用不可）'!$A:$A,1,FALSE))=TRUE,IF(SUBSTITUTE(BY30,"　","")="",0,IF($CV$3&lt;=CODE(BY30),IF(AND($DB$3&lt;=CODE(BY30),CODE(BY30)&lt;=$DD$3),0,IF(AND($DG$3&lt;=CODE(BY30),CODE(BY30)&lt;=$DI$3),0,1)),0)),1)</f>
        <v>0</v>
      </c>
      <c r="FG30" s="652"/>
      <c r="FH30" s="652">
        <f>IF(ISERROR(VLOOKUP(CA30,'環境依存文字（電子入札利用不可）'!$A:$A,1,FALSE))=TRUE,IF(SUBSTITUTE(CA30,"　","")="",0,IF($CV$3&lt;=CODE(CA30),IF(AND($DB$3&lt;=CODE(CA30),CODE(CA30)&lt;=$DD$3),0,IF(AND($DG$3&lt;=CODE(CA30),CODE(CA30)&lt;=$DI$3),0,1)),0)),1)</f>
        <v>0</v>
      </c>
      <c r="FI30" s="652"/>
      <c r="FJ30" s="652">
        <f>IF(ISERROR(VLOOKUP(CC30,'環境依存文字（電子入札利用不可）'!$A:$A,1,FALSE))=TRUE,IF(SUBSTITUTE(CC30,"　","")="",0,IF($CV$3&lt;=CODE(CC30),IF(AND($DB$3&lt;=CODE(CC30),CODE(CC30)&lt;=$DD$3),0,IF(AND($DG$3&lt;=CODE(CC30),CODE(CC30)&lt;=$DI$3),0,1)),0)),1)</f>
        <v>0</v>
      </c>
    </row>
    <row r="31" spans="1:167" s="411" customFormat="1" ht="23.25" customHeight="1">
      <c r="A31" s="632"/>
      <c r="B31" s="1424">
        <v>4</v>
      </c>
      <c r="C31" s="1426" t="str">
        <f>+IF(入力シート!$F201="","",入力シート!F201)</f>
        <v/>
      </c>
      <c r="D31" s="1427"/>
      <c r="E31" s="1430" t="s">
        <v>34</v>
      </c>
      <c r="F31" s="1432" t="str">
        <f>+IF(入力シート!$H201="","",MID(TEXT(入力シート!$H201,"0#"),入力シート!$BJ$9,1))</f>
        <v/>
      </c>
      <c r="G31" s="1427"/>
      <c r="H31" s="1432" t="str">
        <f>+IF(入力シート!$H201="","",MID(TEXT(入力シート!$H201,"0#"),入力シート!$BL$9,1))</f>
        <v/>
      </c>
      <c r="I31" s="1427"/>
      <c r="J31" s="1430" t="s">
        <v>34</v>
      </c>
      <c r="K31" s="1434" t="str">
        <f>+IF(入力シート!$J201="","",MID(TEXT(入力シート!$J201,"00000#"),入力シート!$BJ$9,1))</f>
        <v/>
      </c>
      <c r="L31" s="1435"/>
      <c r="M31" s="1434" t="str">
        <f>+IF(入力シート!$J201="","",MID(TEXT(入力シート!$J201,"00000#"),入力シート!$BL$9,1))</f>
        <v/>
      </c>
      <c r="N31" s="1435"/>
      <c r="O31" s="1434" t="str">
        <f>+IF(入力シート!$J201="","",MID(TEXT(入力シート!$J201,"00000#"),入力シート!$BN$9,1))</f>
        <v/>
      </c>
      <c r="P31" s="1435"/>
      <c r="Q31" s="1434" t="str">
        <f>+IF(入力シート!$J201="","",MID(TEXT(入力シート!$J201,"00000#"),入力シート!$BP$9,1))</f>
        <v/>
      </c>
      <c r="R31" s="1435"/>
      <c r="S31" s="1434" t="str">
        <f>+IF(入力シート!$J201="","",MID(TEXT(入力シート!$J201,"00000#"),入力シート!$BR$9,1))</f>
        <v/>
      </c>
      <c r="T31" s="1435"/>
      <c r="U31" s="1434" t="str">
        <f>+IF(入力シート!$J201="","",MID(TEXT(入力シート!$J201,"00000#"),入力シート!$BT$9,1))</f>
        <v/>
      </c>
      <c r="V31" s="1435"/>
      <c r="W31" s="1447" t="str">
        <f>+IF(入力シート!$L201="","",MID(入力シート!$L201,入力シート!BI$181,1))</f>
        <v/>
      </c>
      <c r="X31" s="1416"/>
      <c r="Y31" s="1468" t="str">
        <f>+IF(入力シート!$L201="","",MID(入力シート!$L201,入力シート!BK$181,1))</f>
        <v/>
      </c>
      <c r="Z31" s="1471"/>
      <c r="AA31" s="1468" t="str">
        <f>+IF(入力シート!$L201="","",MID(入力シート!$L201,入力シート!BM$181,1))</f>
        <v/>
      </c>
      <c r="AB31" s="1471"/>
      <c r="AC31" s="1468" t="str">
        <f>+IF(入力シート!$L201="","",MID(入力シート!$L201,入力シート!BO$181,1))</f>
        <v/>
      </c>
      <c r="AD31" s="1471"/>
      <c r="AE31" s="1468" t="str">
        <f>+IF(入力シート!$L201="","",MID(入力シート!$L201,入力シート!BQ$181,1))</f>
        <v/>
      </c>
      <c r="AF31" s="1471"/>
      <c r="AG31" s="1468" t="str">
        <f>+IF(入力シート!$L201="","",MID(入力シート!$L201,入力シート!BS$181,1))</f>
        <v/>
      </c>
      <c r="AH31" s="1471"/>
      <c r="AI31" s="1468" t="str">
        <f>+IF(入力シート!$L201="","",MID(入力シート!$L201,入力シート!BU$181,1))</f>
        <v/>
      </c>
      <c r="AJ31" s="1471"/>
      <c r="AK31" s="1468" t="str">
        <f>+IF(入力シート!$L201="","",MID(入力シート!$L201,入力シート!BW$181,1))</f>
        <v/>
      </c>
      <c r="AL31" s="1471"/>
      <c r="AM31" s="1468" t="str">
        <f>+IF(入力シート!$L201="","",MID(入力シート!$L201,入力シート!BY$181,1))</f>
        <v/>
      </c>
      <c r="AN31" s="1471"/>
      <c r="AO31" s="1468" t="str">
        <f>+IF(入力シート!$L201="","",MID(入力シート!$L201,入力シート!CA$181,1))</f>
        <v/>
      </c>
      <c r="AP31" s="1471"/>
      <c r="AQ31" s="1468" t="str">
        <f>+IF(入力シート!$L201="","",MID(入力シート!$L201,入力シート!CC$181,1))</f>
        <v/>
      </c>
      <c r="AR31" s="1471"/>
      <c r="AS31" s="1468" t="str">
        <f>+IF(入力シート!$L201="","",MID(入力シート!$L201,入力シート!CE$181,1))</f>
        <v/>
      </c>
      <c r="AT31" s="1471"/>
      <c r="AU31" s="1468" t="str">
        <f>+IF(入力シート!$L201="","",MID(入力シート!$L201,入力シート!CG$181,1))</f>
        <v/>
      </c>
      <c r="AV31" s="1471"/>
      <c r="AW31" s="1468" t="str">
        <f>+IF(入力シート!$L201="","",MID(入力シート!$L201,入力シート!CI$181,1))</f>
        <v/>
      </c>
      <c r="AX31" s="1471"/>
      <c r="AY31" s="1468" t="str">
        <f>+IF(入力シート!$L201="","",MID(入力シート!$L201,入力シート!CK$181,1))</f>
        <v/>
      </c>
      <c r="AZ31" s="1471"/>
      <c r="BA31" s="1468" t="str">
        <f>+IF(入力シート!$L201="","",MID(入力シート!$L201,入力シート!CM$181,1))</f>
        <v/>
      </c>
      <c r="BB31" s="1471"/>
      <c r="BC31" s="1468" t="str">
        <f>+IF(入力シート!$L201="","",MID(入力シート!$L201,入力シート!CO$181,1))</f>
        <v/>
      </c>
      <c r="BD31" s="1471"/>
      <c r="BE31" s="1815" t="str">
        <f>+IF(入力シート!$L201="","",MID(入力シート!$L201,入力シート!CQ$181,1))</f>
        <v/>
      </c>
      <c r="BF31" s="1816"/>
      <c r="BG31" s="655" t="str">
        <f>+IF(入力シート!$Z201="","",MID(TEXT(入力シート!$Z201,"00#"),入力シート!BI$183,1))</f>
        <v/>
      </c>
      <c r="BH31" s="656" t="str">
        <f>+IF(入力シート!$Z201="","",MID(TEXT(入力シート!$Z201,"00#"),入力シート!BJ$183,1))</f>
        <v/>
      </c>
      <c r="BI31" s="552" t="str">
        <f>+IF(入力シート!$Z201="","",MID(TEXT(入力シート!$Z201,"00#"),入力シート!BK$183,1))</f>
        <v/>
      </c>
      <c r="BJ31" s="553" t="s">
        <v>34</v>
      </c>
      <c r="BK31" s="552" t="str">
        <f>+IF(入力シート!$AC201="","",MID(TEXT(入力シート!$AC201,"000#"),入力シート!BI$183,1))</f>
        <v/>
      </c>
      <c r="BL31" s="552" t="str">
        <f>+IF(入力シート!$AC201="","",MID(TEXT(入力シート!$AC201,"000#"),入力シート!BJ$183,1))</f>
        <v/>
      </c>
      <c r="BM31" s="552" t="str">
        <f>+IF(入力シート!$AC201="","",MID(TEXT(入力シート!$AC201,"000#"),入力シート!BK$183,1))</f>
        <v/>
      </c>
      <c r="BN31" s="552" t="str">
        <f>+IF(入力シート!$AC201="","",MID(TEXT(入力シート!$AC201,"000#"),入力シート!BL$183,1))</f>
        <v/>
      </c>
      <c r="BO31" s="1418" t="str">
        <f>+IF(入力シート!$AE201="","",MID(入力シート!$AE201,入力シート!BI$181,1))</f>
        <v/>
      </c>
      <c r="BP31" s="1419"/>
      <c r="BQ31" s="1420" t="str">
        <f>+IF(入力シート!$AE201="","",MID(入力シート!$AE201,入力シート!BK$181,1))</f>
        <v/>
      </c>
      <c r="BR31" s="1421"/>
      <c r="BS31" s="1420" t="str">
        <f>+IF(入力シート!$AE201="","",MID(入力シート!$AE201,入力シート!BM$181,1))</f>
        <v/>
      </c>
      <c r="BT31" s="1421"/>
      <c r="BU31" s="1441" t="str">
        <f>+IF(入力シート!$AE201="","",MID(入力シート!$AE201,入力シート!BO$181,1))</f>
        <v/>
      </c>
      <c r="BV31" s="1442"/>
      <c r="BW31" s="1420" t="str">
        <f>+IF(入力シート!$AE201="","",MID(入力シート!$AE201,入力シート!BQ$181,1))</f>
        <v/>
      </c>
      <c r="BX31" s="1421"/>
      <c r="BY31" s="1420" t="str">
        <f>+IF(入力シート!$AE201="","",MID(入力シート!$AE201,入力シート!BS$181,1))</f>
        <v/>
      </c>
      <c r="BZ31" s="1421"/>
      <c r="CA31" s="1441" t="str">
        <f>+IF(入力シート!$AE201="","",MID(入力シート!$AE201,入力シート!BU$181,1))</f>
        <v/>
      </c>
      <c r="CB31" s="1442"/>
      <c r="CC31" s="1420" t="str">
        <f>+IF(入力シート!$AE201="","",MID(入力シート!$AE201,入力シート!BW$181,1))</f>
        <v/>
      </c>
      <c r="CD31" s="1466"/>
      <c r="CE31" s="632"/>
      <c r="CF31" s="632"/>
      <c r="CG31" s="632"/>
      <c r="CH31" s="632"/>
      <c r="CI31" s="632"/>
      <c r="CJ31" s="632"/>
      <c r="CK31" s="632"/>
      <c r="CL31" s="632"/>
      <c r="CM31" s="632"/>
      <c r="CN31" s="632"/>
      <c r="CO31" s="632"/>
      <c r="CP31" s="632"/>
      <c r="CQ31" s="632"/>
      <c r="CR31" s="632"/>
      <c r="CS31" s="632"/>
      <c r="CT31" s="632"/>
      <c r="CU31" s="632"/>
      <c r="CV31" s="632"/>
      <c r="CW31" s="632"/>
      <c r="DB31" s="589">
        <f>+SUM(DD31:FV32)</f>
        <v>0</v>
      </c>
      <c r="DD31" s="652">
        <f>IF(ISERROR(VLOOKUP(W31,'環境依存文字（電子入札利用不可）'!$A:$A,1,FALSE))=TRUE,IF(SUBSTITUTE(W31,"　","")="",0,IF($CV$3&lt;=CODE(W31),IF(AND($DB$3&lt;=CODE(W31),CODE(W31)&lt;=$DD$3),0,IF(AND($DG$3&lt;=CODE(W31),CODE(W31)&lt;=$DI$3),0,1)),0)),1)</f>
        <v>0</v>
      </c>
      <c r="DE31" s="652"/>
      <c r="DF31" s="652">
        <f>IF(ISERROR(VLOOKUP(Y31,'環境依存文字（電子入札利用不可）'!$A:$A,1,FALSE))=TRUE,IF(SUBSTITUTE(Y31,"　","")="",0,IF($CV$3&lt;=CODE(Y31),IF(AND($DB$3&lt;=CODE(Y31),CODE(Y31)&lt;=$DD$3),0,IF(AND($DG$3&lt;=CODE(Y31),CODE(Y31)&lt;=$DI$3),0,1)),0)),1)</f>
        <v>0</v>
      </c>
      <c r="DG31" s="652"/>
      <c r="DH31" s="652">
        <f>IF(ISERROR(VLOOKUP(AA31,'環境依存文字（電子入札利用不可）'!$A:$A,1,FALSE))=TRUE,IF(SUBSTITUTE(AA31,"　","")="",0,IF($CV$3&lt;=CODE(AA31),IF(AND($DB$3&lt;=CODE(AA31),CODE(AA31)&lt;=$DD$3),0,IF(AND($DG$3&lt;=CODE(AA31),CODE(AA31)&lt;=$DI$3),0,1)),0)),1)</f>
        <v>0</v>
      </c>
      <c r="DI31" s="652"/>
      <c r="DJ31" s="652">
        <f>IF(ISERROR(VLOOKUP(AC31,'環境依存文字（電子入札利用不可）'!$A:$A,1,FALSE))=TRUE,IF(SUBSTITUTE(AC31,"　","")="",0,IF($CV$3&lt;=CODE(AC31),IF(AND($DB$3&lt;=CODE(AC31),CODE(AC31)&lt;=$DD$3),0,IF(AND($DG$3&lt;=CODE(AC31),CODE(AC31)&lt;=$DI$3),0,1)),0)),1)</f>
        <v>0</v>
      </c>
      <c r="DK31" s="652"/>
      <c r="DL31" s="652">
        <f>IF(ISERROR(VLOOKUP(AE31,'環境依存文字（電子入札利用不可）'!$A:$A,1,FALSE))=TRUE,IF(SUBSTITUTE(AE31,"　","")="",0,IF($CV$3&lt;=CODE(AE31),IF(AND($DB$3&lt;=CODE(AE31),CODE(AE31)&lt;=$DD$3),0,IF(AND($DG$3&lt;=CODE(AE31),CODE(AE31)&lt;=$DI$3),0,1)),0)),1)</f>
        <v>0</v>
      </c>
      <c r="DM31" s="652"/>
      <c r="DN31" s="652">
        <f>IF(ISERROR(VLOOKUP(AG31,'環境依存文字（電子入札利用不可）'!$A:$A,1,FALSE))=TRUE,IF(SUBSTITUTE(AG31,"　","")="",0,IF($CV$3&lt;=CODE(AG31),IF(AND($DB$3&lt;=CODE(AG31),CODE(AG31)&lt;=$DD$3),0,IF(AND($DG$3&lt;=CODE(AG31),CODE(AG31)&lt;=$DI$3),0,1)),0)),1)</f>
        <v>0</v>
      </c>
      <c r="DO31" s="652"/>
      <c r="DP31" s="652">
        <f>IF(ISERROR(VLOOKUP(AI31,'環境依存文字（電子入札利用不可）'!$A:$A,1,FALSE))=TRUE,IF(SUBSTITUTE(AI31,"　","")="",0,IF($CV$3&lt;=CODE(AI31),IF(AND($DB$3&lt;=CODE(AI31),CODE(AI31)&lt;=$DD$3),0,IF(AND($DG$3&lt;=CODE(AI31),CODE(AI31)&lt;=$DI$3),0,1)),0)),1)</f>
        <v>0</v>
      </c>
      <c r="DQ31" s="652"/>
      <c r="DR31" s="652">
        <f>IF(ISERROR(VLOOKUP(AK31,'環境依存文字（電子入札利用不可）'!$A:$A,1,FALSE))=TRUE,IF(SUBSTITUTE(AK31,"　","")="",0,IF($CV$3&lt;=CODE(AK31),IF(AND($DB$3&lt;=CODE(AK31),CODE(AK31)&lt;=$DD$3),0,IF(AND($DG$3&lt;=CODE(AK31),CODE(AK31)&lt;=$DI$3),0,1)),0)),1)</f>
        <v>0</v>
      </c>
      <c r="DS31" s="652"/>
      <c r="DT31" s="652">
        <f>IF(ISERROR(VLOOKUP(AM31,'環境依存文字（電子入札利用不可）'!$A:$A,1,FALSE))=TRUE,IF(SUBSTITUTE(AM31,"　","")="",0,IF($CV$3&lt;=CODE(AM31),IF(AND($DB$3&lt;=CODE(AM31),CODE(AM31)&lt;=$DD$3),0,IF(AND($DG$3&lt;=CODE(AM31),CODE(AM31)&lt;=$DI$3),0,1)),0)),1)</f>
        <v>0</v>
      </c>
      <c r="DU31" s="652"/>
      <c r="DV31" s="652">
        <f>IF(ISERROR(VLOOKUP(AO31,'環境依存文字（電子入札利用不可）'!$A:$A,1,FALSE))=TRUE,IF(SUBSTITUTE(AO31,"　","")="",0,IF($CV$3&lt;=CODE(AO31),IF(AND($DB$3&lt;=CODE(AO31),CODE(AO31)&lt;=$DD$3),0,IF(AND($DG$3&lt;=CODE(AO31),CODE(AO31)&lt;=$DI$3),0,1)),0)),1)</f>
        <v>0</v>
      </c>
      <c r="DW31" s="652"/>
      <c r="DX31" s="652">
        <f>IF(ISERROR(VLOOKUP(AQ31,'環境依存文字（電子入札利用不可）'!$A:$A,1,FALSE))=TRUE,IF(SUBSTITUTE(AQ31,"　","")="",0,IF($CV$3&lt;=CODE(AQ31),IF(AND($DB$3&lt;=CODE(AQ31),CODE(AQ31)&lt;=$DD$3),0,IF(AND($DG$3&lt;=CODE(AQ31),CODE(AQ31)&lt;=$DI$3),0,1)),0)),1)</f>
        <v>0</v>
      </c>
      <c r="DY31" s="652"/>
      <c r="DZ31" s="652">
        <f>IF(ISERROR(VLOOKUP(AS31,'環境依存文字（電子入札利用不可）'!$A:$A,1,FALSE))=TRUE,IF(SUBSTITUTE(AS31,"　","")="",0,IF($CV$3&lt;=CODE(AS31),IF(AND($DB$3&lt;=CODE(AS31),CODE(AS31)&lt;=$DD$3),0,IF(AND($DG$3&lt;=CODE(AS31),CODE(AS31)&lt;=$DI$3),0,1)),0)),1)</f>
        <v>0</v>
      </c>
      <c r="EA31" s="652"/>
      <c r="EB31" s="652">
        <f>IF(ISERROR(VLOOKUP(AU31,'環境依存文字（電子入札利用不可）'!$A:$A,1,FALSE))=TRUE,IF(SUBSTITUTE(AU31,"　","")="",0,IF($CV$3&lt;=CODE(AU31),IF(AND($DB$3&lt;=CODE(AU31),CODE(AU31)&lt;=$DD$3),0,IF(AND($DG$3&lt;=CODE(AU31),CODE(AU31)&lt;=$DI$3),0,1)),0)),1)</f>
        <v>0</v>
      </c>
      <c r="EC31" s="652"/>
      <c r="ED31" s="652">
        <f>IF(ISERROR(VLOOKUP(AW31,'環境依存文字（電子入札利用不可）'!$A:$A,1,FALSE))=TRUE,IF(SUBSTITUTE(AW31,"　","")="",0,IF($CV$3&lt;=CODE(AW31),IF(AND($DB$3&lt;=CODE(AW31),CODE(AW31)&lt;=$DD$3),0,IF(AND($DG$3&lt;=CODE(AW31),CODE(AW31)&lt;=$DI$3),0,1)),0)),1)</f>
        <v>0</v>
      </c>
      <c r="EE31" s="652"/>
      <c r="EF31" s="652">
        <f>IF(ISERROR(VLOOKUP(AY31,'環境依存文字（電子入札利用不可）'!$A:$A,1,FALSE))=TRUE,IF(SUBSTITUTE(AY31,"　","")="",0,IF($CV$3&lt;=CODE(AY31),IF(AND($DB$3&lt;=CODE(AY31),CODE(AY31)&lt;=$DD$3),0,IF(AND($DG$3&lt;=CODE(AY31),CODE(AY31)&lt;=$DI$3),0,1)),0)),1)</f>
        <v>0</v>
      </c>
      <c r="EG31" s="652"/>
      <c r="EH31" s="652">
        <f>IF(ISERROR(VLOOKUP(BA31,'環境依存文字（電子入札利用不可）'!$A:$A,1,FALSE))=TRUE,IF(SUBSTITUTE(BA31,"　","")="",0,IF($CV$3&lt;=CODE(BA31),IF(AND($DB$3&lt;=CODE(BA31),CODE(BA31)&lt;=$DD$3),0,IF(AND($DG$3&lt;=CODE(BA31),CODE(BA31)&lt;=$DI$3),0,1)),0)),1)</f>
        <v>0</v>
      </c>
      <c r="EI31" s="652"/>
      <c r="EJ31" s="652">
        <f>IF(ISERROR(VLOOKUP(BC31,'環境依存文字（電子入札利用不可）'!$A:$A,1,FALSE))=TRUE,IF(SUBSTITUTE(BC31,"　","")="",0,IF($CV$3&lt;=CODE(BC31),IF(AND($DB$3&lt;=CODE(BC31),CODE(BC31)&lt;=$DD$3),0,IF(AND($DG$3&lt;=CODE(BC31),CODE(BC31)&lt;=$DI$3),0,1)),0)),1)</f>
        <v>0</v>
      </c>
      <c r="EK31" s="652"/>
      <c r="EL31" s="652">
        <f>IF(ISERROR(VLOOKUP(BE31,'環境依存文字（電子入札利用不可）'!$A:$A,1,FALSE))=TRUE,IF(SUBSTITUTE(BE31,"　","")="",0,IF($CV$3&lt;=CODE(BE31),IF(AND($DB$3&lt;=CODE(BE31),CODE(BE31)&lt;=$DD$3),0,IF(AND($DG$3&lt;=CODE(BE31),CODE(BE31)&lt;=$DI$3),0,1)),0)),1)</f>
        <v>0</v>
      </c>
      <c r="EM31" s="652"/>
      <c r="EN31" s="652"/>
      <c r="EO31" s="652"/>
      <c r="EP31" s="652"/>
      <c r="EQ31" s="652"/>
      <c r="ER31" s="652"/>
      <c r="ES31" s="652"/>
      <c r="ET31" s="652"/>
      <c r="EU31" s="652"/>
      <c r="EV31" s="652">
        <f>IF(ISERROR(VLOOKUP(BO31,'環境依存文字（電子入札利用不可）'!$A:$A,1,FALSE))=TRUE,IF(SUBSTITUTE(BO31,"　","")="",0,IF($CV$3&lt;=CODE(BO31),IF(AND($DB$3&lt;=CODE(BO31),CODE(BO31)&lt;=$DD$3),0,IF(AND($DG$3&lt;=CODE(BO31),CODE(BO31)&lt;=$DI$3),0,1)),0)),1)</f>
        <v>0</v>
      </c>
      <c r="EW31" s="652"/>
      <c r="EX31" s="652">
        <f>IF(ISERROR(VLOOKUP(BQ31,'環境依存文字（電子入札利用不可）'!$A:$A,1,FALSE))=TRUE,IF(SUBSTITUTE(BQ31,"　","")="",0,IF($CV$3&lt;=CODE(BQ31),IF(AND($DB$3&lt;=CODE(BQ31),CODE(BQ31)&lt;=$DD$3),0,IF(AND($DG$3&lt;=CODE(BQ31),CODE(BQ31)&lt;=$DI$3),0,1)),0)),1)</f>
        <v>0</v>
      </c>
      <c r="EY31" s="652"/>
      <c r="EZ31" s="652">
        <f>IF(ISERROR(VLOOKUP(BS31,'環境依存文字（電子入札利用不可）'!$A:$A,1,FALSE))=TRUE,IF(SUBSTITUTE(BS31,"　","")="",0,IF($CV$3&lt;=CODE(BS31),IF(AND($DB$3&lt;=CODE(BS31),CODE(BS31)&lt;=$DD$3),0,IF(AND($DG$3&lt;=CODE(BS31),CODE(BS31)&lt;=$DI$3),0,1)),0)),1)</f>
        <v>0</v>
      </c>
      <c r="FA31" s="652"/>
      <c r="FB31" s="652">
        <f>IF(ISERROR(VLOOKUP(BU31,'環境依存文字（電子入札利用不可）'!$A:$A,1,FALSE))=TRUE,IF(SUBSTITUTE(BU31,"　","")="",0,IF($CV$3&lt;=CODE(BU31),IF(AND($DB$3&lt;=CODE(BU31),CODE(BU31)&lt;=$DD$3),0,IF(AND($DG$3&lt;=CODE(BU31),CODE(BU31)&lt;=$DI$3),0,1)),0)),1)</f>
        <v>0</v>
      </c>
      <c r="FC31" s="652"/>
      <c r="FD31" s="652">
        <f>IF(ISERROR(VLOOKUP(BW31,'環境依存文字（電子入札利用不可）'!$A:$A,1,FALSE))=TRUE,IF(SUBSTITUTE(BW31,"　","")="",0,IF($CV$3&lt;=CODE(BW31),IF(AND($DB$3&lt;=CODE(BW31),CODE(BW31)&lt;=$DD$3),0,IF(AND($DG$3&lt;=CODE(BW31),CODE(BW31)&lt;=$DI$3),0,1)),0)),1)</f>
        <v>0</v>
      </c>
      <c r="FE31" s="652"/>
      <c r="FF31" s="652">
        <f>IF(ISERROR(VLOOKUP(BY31,'環境依存文字（電子入札利用不可）'!$A:$A,1,FALSE))=TRUE,IF(SUBSTITUTE(BY31,"　","")="",0,IF($CV$3&lt;=CODE(BY31),IF(AND($DB$3&lt;=CODE(BY31),CODE(BY31)&lt;=$DD$3),0,IF(AND($DG$3&lt;=CODE(BY31),CODE(BY31)&lt;=$DI$3),0,1)),0)),1)</f>
        <v>0</v>
      </c>
      <c r="FG31" s="652"/>
      <c r="FH31" s="652">
        <f>IF(ISERROR(VLOOKUP(CA31,'環境依存文字（電子入札利用不可）'!$A:$A,1,FALSE))=TRUE,IF(SUBSTITUTE(CA31,"　","")="",0,IF($CV$3&lt;=CODE(CA31),IF(AND($DB$3&lt;=CODE(CA31),CODE(CA31)&lt;=$DD$3),0,IF(AND($DG$3&lt;=CODE(CA31),CODE(CA31)&lt;=$DI$3),0,1)),0)),1)</f>
        <v>0</v>
      </c>
      <c r="FI31" s="652"/>
      <c r="FJ31" s="652">
        <f>IF(ISERROR(VLOOKUP(CC31,'環境依存文字（電子入札利用不可）'!$A:$A,1,FALSE))=TRUE,IF(SUBSTITUTE(CC31,"　","")="",0,IF($CV$3&lt;=CODE(CC31),IF(AND($DB$3&lt;=CODE(CC31),CODE(CC31)&lt;=$DD$3),0,IF(AND($DG$3&lt;=CODE(CC31),CODE(CC31)&lt;=$DI$3),0,1)),0)),1)</f>
        <v>0</v>
      </c>
      <c r="FK31" s="548"/>
    </row>
    <row r="32" spans="1:167" s="411" customFormat="1" ht="23.25" customHeight="1" thickBot="1">
      <c r="A32" s="632"/>
      <c r="B32" s="1425"/>
      <c r="C32" s="1428"/>
      <c r="D32" s="1429"/>
      <c r="E32" s="1431"/>
      <c r="F32" s="1433"/>
      <c r="G32" s="1429"/>
      <c r="H32" s="1433"/>
      <c r="I32" s="1429"/>
      <c r="J32" s="1431"/>
      <c r="K32" s="1436"/>
      <c r="L32" s="1437"/>
      <c r="M32" s="1436"/>
      <c r="N32" s="1437"/>
      <c r="O32" s="1436"/>
      <c r="P32" s="1437"/>
      <c r="Q32" s="1436"/>
      <c r="R32" s="1437"/>
      <c r="S32" s="1436"/>
      <c r="T32" s="1437"/>
      <c r="U32" s="1436"/>
      <c r="V32" s="1437"/>
      <c r="W32" s="1448" t="str">
        <f>+IF(入力シート!$L201="","",MID(入力シート!$L201,入力シート!CS$181,1))</f>
        <v/>
      </c>
      <c r="X32" s="1414"/>
      <c r="Y32" s="1462" t="str">
        <f>+IF(入力シート!$L201="","",MID(入力シート!$L201,入力シート!CU$181,1))</f>
        <v/>
      </c>
      <c r="Z32" s="1463"/>
      <c r="AA32" s="1462" t="str">
        <f>+IF(入力シート!$L201="","",MID(入力シート!$L201,入力シート!CW$181,1))</f>
        <v/>
      </c>
      <c r="AB32" s="1463"/>
      <c r="AC32" s="1462" t="str">
        <f>+IF(入力シート!$L201="","",MID(入力シート!$L201,入力シート!CY$181,1))</f>
        <v/>
      </c>
      <c r="AD32" s="1463"/>
      <c r="AE32" s="1462" t="str">
        <f>+IF(入力シート!$L201="","",MID(入力シート!$L201,入力シート!DA$181,1))</f>
        <v/>
      </c>
      <c r="AF32" s="1463"/>
      <c r="AG32" s="1462" t="str">
        <f>+IF(入力シート!$L201="","",MID(入力シート!$L201,入力シート!DC$181,1))</f>
        <v/>
      </c>
      <c r="AH32" s="1463"/>
      <c r="AI32" s="1462" t="str">
        <f>+IF(入力シート!$L201="","",MID(入力シート!$L201,入力シート!DE$181,1))</f>
        <v/>
      </c>
      <c r="AJ32" s="1463"/>
      <c r="AK32" s="1462" t="str">
        <f>+IF(入力シート!$L201="","",MID(入力シート!$L201,入力シート!DG$181,1))</f>
        <v/>
      </c>
      <c r="AL32" s="1463"/>
      <c r="AM32" s="1462" t="str">
        <f>+IF(入力シート!$L201="","",MID(入力シート!$L201,入力シート!DI$181,1))</f>
        <v/>
      </c>
      <c r="AN32" s="1463"/>
      <c r="AO32" s="1462" t="str">
        <f>+IF(入力シート!$L201="","",MID(入力シート!$L201,入力シート!DK$181,1))</f>
        <v/>
      </c>
      <c r="AP32" s="1463"/>
      <c r="AQ32" s="1462" t="str">
        <f>+IF(入力シート!$L201="","",MID(入力シート!$L201,入力シート!DM$181,1))</f>
        <v/>
      </c>
      <c r="AR32" s="1463"/>
      <c r="AS32" s="1462" t="str">
        <f>+IF(入力シート!$L201="","",MID(入力シート!$L201,入力シート!DO$181,1))</f>
        <v/>
      </c>
      <c r="AT32" s="1463"/>
      <c r="AU32" s="1462" t="str">
        <f>+IF(入力シート!$L201="","",MID(入力シート!$L201,入力シート!DQ$181,1))</f>
        <v/>
      </c>
      <c r="AV32" s="1463"/>
      <c r="AW32" s="1462" t="str">
        <f>+IF(入力シート!$L201="","",MID(入力シート!$L201,入力シート!DS$181,1))</f>
        <v/>
      </c>
      <c r="AX32" s="1463"/>
      <c r="AY32" s="1462" t="str">
        <f>+IF(入力シート!$L201="","",MID(入力シート!$L201,入力シート!DU$181,1))</f>
        <v/>
      </c>
      <c r="AZ32" s="1463"/>
      <c r="BA32" s="1462" t="str">
        <f>+IF(入力シート!$L201="","",MID(入力シート!$L201,入力シート!DW$181,1))</f>
        <v/>
      </c>
      <c r="BB32" s="1463"/>
      <c r="BC32" s="1462" t="str">
        <f>+IF(入力シート!$L201="","",MID(入力シート!$L201,入力シート!DY$181,1))</f>
        <v/>
      </c>
      <c r="BD32" s="1463"/>
      <c r="BE32" s="1813" t="str">
        <f>+IF(入力シート!$L201="","",MID(入力シート!$L201,入力シート!EA$181,1))</f>
        <v/>
      </c>
      <c r="BF32" s="1814"/>
      <c r="BG32" s="1409" t="str">
        <f>+IF(入力シート!$BJ201="","",MID(入力シート!$BJ201,入力シート!BI$181,1))</f>
        <v>　</v>
      </c>
      <c r="BH32" s="1410"/>
      <c r="BI32" s="1405" t="str">
        <f>+IF(入力シート!$BJ201="","",MID(入力シート!$BJ201,入力シート!BK$181,1))</f>
        <v/>
      </c>
      <c r="BJ32" s="1406"/>
      <c r="BK32" s="1411" t="str">
        <f>+IF(入力シート!$BJ201="","",MID(入力シート!$BJ201,入力シート!BM$181,1))</f>
        <v/>
      </c>
      <c r="BL32" s="1412"/>
      <c r="BM32" s="1405" t="str">
        <f>+IF(入力シート!$BJ201="","",MID(入力シート!$BJ201,入力シート!BO$181,1))</f>
        <v/>
      </c>
      <c r="BN32" s="1406"/>
      <c r="BO32" s="1405" t="str">
        <f>+IF(入力シート!$BJ201="","",MID(入力シート!$BJ201,入力シート!BQ$181,1))</f>
        <v/>
      </c>
      <c r="BP32" s="1406"/>
      <c r="BQ32" s="1411" t="str">
        <f>+IF(入力シート!$BJ201="","",MID(入力シート!$BJ201,入力シート!BS$181,1))</f>
        <v/>
      </c>
      <c r="BR32" s="1412"/>
      <c r="BS32" s="1405" t="str">
        <f>+IF(入力シート!$BJ201="","",MID(入力シート!$BJ201,入力シート!BU$181,1))</f>
        <v/>
      </c>
      <c r="BT32" s="1406"/>
      <c r="BU32" s="1405" t="str">
        <f>+IF(入力シート!$BJ201="","",MID(入力シート!$BJ201,入力シート!BW$181,1))</f>
        <v/>
      </c>
      <c r="BV32" s="1406"/>
      <c r="BW32" s="1405" t="str">
        <f>+IF(入力シート!$BJ201="","",MID(入力シート!$BJ201,入力シート!BY$181,1))</f>
        <v/>
      </c>
      <c r="BX32" s="1406"/>
      <c r="BY32" s="1405" t="str">
        <f>+IF(入力シート!$BJ201="","",MID(入力シート!$BJ201,入力シート!CA$181,1))</f>
        <v/>
      </c>
      <c r="BZ32" s="1406"/>
      <c r="CA32" s="1405" t="str">
        <f>+IF(入力シート!$BJ201="","",MID(入力シート!$BJ201,入力シート!CC$181,1))</f>
        <v/>
      </c>
      <c r="CB32" s="1406"/>
      <c r="CC32" s="1405" t="str">
        <f>+IF(入力シート!$BJ201="","",MID(入力シート!$BJ201,入力シート!CE$181,1))</f>
        <v/>
      </c>
      <c r="CD32" s="1460"/>
      <c r="CE32" s="632"/>
      <c r="CF32" s="632"/>
      <c r="CG32" s="632"/>
      <c r="CH32" s="632"/>
      <c r="CI32" s="632"/>
      <c r="CJ32" s="632"/>
      <c r="CK32" s="632"/>
      <c r="CL32" s="632"/>
      <c r="CM32" s="632"/>
      <c r="CN32" s="632"/>
      <c r="CO32" s="632"/>
      <c r="CP32" s="632"/>
      <c r="CQ32" s="632"/>
      <c r="CR32" s="632"/>
      <c r="CS32" s="632"/>
      <c r="CT32" s="632"/>
      <c r="CU32" s="632"/>
      <c r="CV32" s="632"/>
      <c r="CW32" s="632"/>
      <c r="DD32" s="652">
        <f>IF(ISERROR(VLOOKUP(W32,'環境依存文字（電子入札利用不可）'!$A:$A,1,FALSE))=TRUE,IF(SUBSTITUTE(W32,"　","")="",0,IF($CV$3&lt;=CODE(W32),IF(AND($DB$3&lt;=CODE(W32),CODE(W32)&lt;=$DD$3),0,IF(AND($DG$3&lt;=CODE(W32),CODE(W32)&lt;=$DI$3),0,1)),0)),1)</f>
        <v>0</v>
      </c>
      <c r="DE32" s="652"/>
      <c r="DF32" s="652">
        <f>IF(ISERROR(VLOOKUP(Y32,'環境依存文字（電子入札利用不可）'!$A:$A,1,FALSE))=TRUE,IF(SUBSTITUTE(Y32,"　","")="",0,IF($CV$3&lt;=CODE(Y32),IF(AND($DB$3&lt;=CODE(Y32),CODE(Y32)&lt;=$DD$3),0,IF(AND($DG$3&lt;=CODE(Y32),CODE(Y32)&lt;=$DI$3),0,1)),0)),1)</f>
        <v>0</v>
      </c>
      <c r="DG32" s="652"/>
      <c r="DH32" s="652">
        <f>IF(ISERROR(VLOOKUP(AA32,'環境依存文字（電子入札利用不可）'!$A:$A,1,FALSE))=TRUE,IF(SUBSTITUTE(AA32,"　","")="",0,IF($CV$3&lt;=CODE(AA32),IF(AND($DB$3&lt;=CODE(AA32),CODE(AA32)&lt;=$DD$3),0,IF(AND($DG$3&lt;=CODE(AA32),CODE(AA32)&lt;=$DI$3),0,1)),0)),1)</f>
        <v>0</v>
      </c>
      <c r="DI32" s="652"/>
      <c r="DJ32" s="652">
        <f>IF(ISERROR(VLOOKUP(AC32,'環境依存文字（電子入札利用不可）'!$A:$A,1,FALSE))=TRUE,IF(SUBSTITUTE(AC32,"　","")="",0,IF($CV$3&lt;=CODE(AC32),IF(AND($DB$3&lt;=CODE(AC32),CODE(AC32)&lt;=$DD$3),0,IF(AND($DG$3&lt;=CODE(AC32),CODE(AC32)&lt;=$DI$3),0,1)),0)),1)</f>
        <v>0</v>
      </c>
      <c r="DK32" s="652"/>
      <c r="DL32" s="652">
        <f>IF(ISERROR(VLOOKUP(AE32,'環境依存文字（電子入札利用不可）'!$A:$A,1,FALSE))=TRUE,IF(SUBSTITUTE(AE32,"　","")="",0,IF($CV$3&lt;=CODE(AE32),IF(AND($DB$3&lt;=CODE(AE32),CODE(AE32)&lt;=$DD$3),0,IF(AND($DG$3&lt;=CODE(AE32),CODE(AE32)&lt;=$DI$3),0,1)),0)),1)</f>
        <v>0</v>
      </c>
      <c r="DM32" s="652"/>
      <c r="DN32" s="652">
        <f>IF(ISERROR(VLOOKUP(AG32,'環境依存文字（電子入札利用不可）'!$A:$A,1,FALSE))=TRUE,IF(SUBSTITUTE(AG32,"　","")="",0,IF($CV$3&lt;=CODE(AG32),IF(AND($DB$3&lt;=CODE(AG32),CODE(AG32)&lt;=$DD$3),0,IF(AND($DG$3&lt;=CODE(AG32),CODE(AG32)&lt;=$DI$3),0,1)),0)),1)</f>
        <v>0</v>
      </c>
      <c r="DO32" s="652"/>
      <c r="DP32" s="652">
        <f>IF(ISERROR(VLOOKUP(AI32,'環境依存文字（電子入札利用不可）'!$A:$A,1,FALSE))=TRUE,IF(SUBSTITUTE(AI32,"　","")="",0,IF($CV$3&lt;=CODE(AI32),IF(AND($DB$3&lt;=CODE(AI32),CODE(AI32)&lt;=$DD$3),0,IF(AND($DG$3&lt;=CODE(AI32),CODE(AI32)&lt;=$DI$3),0,1)),0)),1)</f>
        <v>0</v>
      </c>
      <c r="DQ32" s="652"/>
      <c r="DR32" s="652">
        <f>IF(ISERROR(VLOOKUP(AK32,'環境依存文字（電子入札利用不可）'!$A:$A,1,FALSE))=TRUE,IF(SUBSTITUTE(AK32,"　","")="",0,IF($CV$3&lt;=CODE(AK32),IF(AND($DB$3&lt;=CODE(AK32),CODE(AK32)&lt;=$DD$3),0,IF(AND($DG$3&lt;=CODE(AK32),CODE(AK32)&lt;=$DI$3),0,1)),0)),1)</f>
        <v>0</v>
      </c>
      <c r="DS32" s="652"/>
      <c r="DT32" s="652">
        <f>IF(ISERROR(VLOOKUP(AM32,'環境依存文字（電子入札利用不可）'!$A:$A,1,FALSE))=TRUE,IF(SUBSTITUTE(AM32,"　","")="",0,IF($CV$3&lt;=CODE(AM32),IF(AND($DB$3&lt;=CODE(AM32),CODE(AM32)&lt;=$DD$3),0,IF(AND($DG$3&lt;=CODE(AM32),CODE(AM32)&lt;=$DI$3),0,1)),0)),1)</f>
        <v>0</v>
      </c>
      <c r="DU32" s="652"/>
      <c r="DV32" s="652">
        <f>IF(ISERROR(VLOOKUP(AO32,'環境依存文字（電子入札利用不可）'!$A:$A,1,FALSE))=TRUE,IF(SUBSTITUTE(AO32,"　","")="",0,IF($CV$3&lt;=CODE(AO32),IF(AND($DB$3&lt;=CODE(AO32),CODE(AO32)&lt;=$DD$3),0,IF(AND($DG$3&lt;=CODE(AO32),CODE(AO32)&lt;=$DI$3),0,1)),0)),1)</f>
        <v>0</v>
      </c>
      <c r="DW32" s="652"/>
      <c r="DX32" s="652">
        <f>IF(ISERROR(VLOOKUP(AQ32,'環境依存文字（電子入札利用不可）'!$A:$A,1,FALSE))=TRUE,IF(SUBSTITUTE(AQ32,"　","")="",0,IF($CV$3&lt;=CODE(AQ32),IF(AND($DB$3&lt;=CODE(AQ32),CODE(AQ32)&lt;=$DD$3),0,IF(AND($DG$3&lt;=CODE(AQ32),CODE(AQ32)&lt;=$DI$3),0,1)),0)),1)</f>
        <v>0</v>
      </c>
      <c r="DY32" s="652"/>
      <c r="DZ32" s="652">
        <f>IF(ISERROR(VLOOKUP(AS32,'環境依存文字（電子入札利用不可）'!$A:$A,1,FALSE))=TRUE,IF(SUBSTITUTE(AS32,"　","")="",0,IF($CV$3&lt;=CODE(AS32),IF(AND($DB$3&lt;=CODE(AS32),CODE(AS32)&lt;=$DD$3),0,IF(AND($DG$3&lt;=CODE(AS32),CODE(AS32)&lt;=$DI$3),0,1)),0)),1)</f>
        <v>0</v>
      </c>
      <c r="EA32" s="652"/>
      <c r="EB32" s="652">
        <f>IF(ISERROR(VLOOKUP(AU32,'環境依存文字（電子入札利用不可）'!$A:$A,1,FALSE))=TRUE,IF(SUBSTITUTE(AU32,"　","")="",0,IF($CV$3&lt;=CODE(AU32),IF(AND($DB$3&lt;=CODE(AU32),CODE(AU32)&lt;=$DD$3),0,IF(AND($DG$3&lt;=CODE(AU32),CODE(AU32)&lt;=$DI$3),0,1)),0)),1)</f>
        <v>0</v>
      </c>
      <c r="EC32" s="652"/>
      <c r="ED32" s="652">
        <f>IF(ISERROR(VLOOKUP(AW32,'環境依存文字（電子入札利用不可）'!$A:$A,1,FALSE))=TRUE,IF(SUBSTITUTE(AW32,"　","")="",0,IF($CV$3&lt;=CODE(AW32),IF(AND($DB$3&lt;=CODE(AW32),CODE(AW32)&lt;=$DD$3),0,IF(AND($DG$3&lt;=CODE(AW32),CODE(AW32)&lt;=$DI$3),0,1)),0)),1)</f>
        <v>0</v>
      </c>
      <c r="EE32" s="652"/>
      <c r="EF32" s="652">
        <f>IF(ISERROR(VLOOKUP(AY32,'環境依存文字（電子入札利用不可）'!$A:$A,1,FALSE))=TRUE,IF(SUBSTITUTE(AY32,"　","")="",0,IF($CV$3&lt;=CODE(AY32),IF(AND($DB$3&lt;=CODE(AY32),CODE(AY32)&lt;=$DD$3),0,IF(AND($DG$3&lt;=CODE(AY32),CODE(AY32)&lt;=$DI$3),0,1)),0)),1)</f>
        <v>0</v>
      </c>
      <c r="EG32" s="652"/>
      <c r="EH32" s="652">
        <f>IF(ISERROR(VLOOKUP(BA32,'環境依存文字（電子入札利用不可）'!$A:$A,1,FALSE))=TRUE,IF(SUBSTITUTE(BA32,"　","")="",0,IF($CV$3&lt;=CODE(BA32),IF(AND($DB$3&lt;=CODE(BA32),CODE(BA32)&lt;=$DD$3),0,IF(AND($DG$3&lt;=CODE(BA32),CODE(BA32)&lt;=$DI$3),0,1)),0)),1)</f>
        <v>0</v>
      </c>
      <c r="EI32" s="652"/>
      <c r="EJ32" s="652">
        <f>IF(ISERROR(VLOOKUP(BC32,'環境依存文字（電子入札利用不可）'!$A:$A,1,FALSE))=TRUE,IF(SUBSTITUTE(BC32,"　","")="",0,IF($CV$3&lt;=CODE(BC32),IF(AND($DB$3&lt;=CODE(BC32),CODE(BC32)&lt;=$DD$3),0,IF(AND($DG$3&lt;=CODE(BC32),CODE(BC32)&lt;=$DI$3),0,1)),0)),1)</f>
        <v>0</v>
      </c>
      <c r="EK32" s="652"/>
      <c r="EL32" s="652">
        <f>IF(ISERROR(VLOOKUP(BE32,'環境依存文字（電子入札利用不可）'!$A:$A,1,FALSE))=TRUE,IF(SUBSTITUTE(BE32,"　","")="",0,IF($CV$3&lt;=CODE(BE32),IF(AND($DB$3&lt;=CODE(BE32),CODE(BE32)&lt;=$DD$3),0,IF(AND($DG$3&lt;=CODE(BE32),CODE(BE32)&lt;=$DI$3),0,1)),0)),1)</f>
        <v>0</v>
      </c>
      <c r="EM32" s="652"/>
      <c r="EN32" s="652">
        <f>IF(ISERROR(VLOOKUP(BG32,'環境依存文字（電子入札利用不可）'!$A:$A,1,FALSE))=TRUE,IF(SUBSTITUTE(BG32,"　","")="",0,IF($CV$3&lt;=CODE(BG32),IF(AND($DB$3&lt;=CODE(BG32),CODE(BG32)&lt;=$DD$3),0,IF(AND($DG$3&lt;=CODE(BG32),CODE(BG32)&lt;=$DI$3),0,1)),0)),1)</f>
        <v>0</v>
      </c>
      <c r="EO32" s="652"/>
      <c r="EP32" s="652">
        <f>IF(ISERROR(VLOOKUP(BI32,'環境依存文字（電子入札利用不可）'!$A:$A,1,FALSE))=TRUE,IF(SUBSTITUTE(BI32,"　","")="",0,IF($CV$3&lt;=CODE(BI32),IF(AND($DB$3&lt;=CODE(BI32),CODE(BI32)&lt;=$DD$3),0,IF(AND($DG$3&lt;=CODE(BI32),CODE(BI32)&lt;=$DI$3),0,1)),0)),1)</f>
        <v>0</v>
      </c>
      <c r="EQ32" s="652"/>
      <c r="ER32" s="652">
        <f>IF(ISERROR(VLOOKUP(BK32,'環境依存文字（電子入札利用不可）'!$A:$A,1,FALSE))=TRUE,IF(SUBSTITUTE(BK32,"　","")="",0,IF($CV$3&lt;=CODE(BK32),IF(AND($DB$3&lt;=CODE(BK32),CODE(BK32)&lt;=$DD$3),0,IF(AND($DG$3&lt;=CODE(BK32),CODE(BK32)&lt;=$DI$3),0,1)),0)),1)</f>
        <v>0</v>
      </c>
      <c r="ES32" s="652"/>
      <c r="ET32" s="652">
        <f>IF(ISERROR(VLOOKUP(BM32,'環境依存文字（電子入札利用不可）'!$A:$A,1,FALSE))=TRUE,IF(SUBSTITUTE(BM32,"　","")="",0,IF($CV$3&lt;=CODE(BM32),IF(AND($DB$3&lt;=CODE(BM32),CODE(BM32)&lt;=$DD$3),0,IF(AND($DG$3&lt;=CODE(BM32),CODE(BM32)&lt;=$DI$3),0,1)),0)),1)</f>
        <v>0</v>
      </c>
      <c r="EU32" s="652"/>
      <c r="EV32" s="652">
        <f>IF(ISERROR(VLOOKUP(BO32,'環境依存文字（電子入札利用不可）'!$A:$A,1,FALSE))=TRUE,IF(SUBSTITUTE(BO32,"　","")="",0,IF($CV$3&lt;=CODE(BO32),IF(AND($DB$3&lt;=CODE(BO32),CODE(BO32)&lt;=$DD$3),0,IF(AND($DG$3&lt;=CODE(BO32),CODE(BO32)&lt;=$DI$3),0,1)),0)),1)</f>
        <v>0</v>
      </c>
      <c r="EW32" s="652"/>
      <c r="EX32" s="652">
        <f>IF(ISERROR(VLOOKUP(BQ32,'環境依存文字（電子入札利用不可）'!$A:$A,1,FALSE))=TRUE,IF(SUBSTITUTE(BQ32,"　","")="",0,IF($CV$3&lt;=CODE(BQ32),IF(AND($DB$3&lt;=CODE(BQ32),CODE(BQ32)&lt;=$DD$3),0,IF(AND($DG$3&lt;=CODE(BQ32),CODE(BQ32)&lt;=$DI$3),0,1)),0)),1)</f>
        <v>0</v>
      </c>
      <c r="EY32" s="652"/>
      <c r="EZ32" s="652">
        <f>IF(ISERROR(VLOOKUP(BS32,'環境依存文字（電子入札利用不可）'!$A:$A,1,FALSE))=TRUE,IF(SUBSTITUTE(BS32,"　","")="",0,IF($CV$3&lt;=CODE(BS32),IF(AND($DB$3&lt;=CODE(BS32),CODE(BS32)&lt;=$DD$3),0,IF(AND($DG$3&lt;=CODE(BS32),CODE(BS32)&lt;=$DI$3),0,1)),0)),1)</f>
        <v>0</v>
      </c>
      <c r="FA32" s="652"/>
      <c r="FB32" s="652">
        <f>IF(ISERROR(VLOOKUP(BU32,'環境依存文字（電子入札利用不可）'!$A:$A,1,FALSE))=TRUE,IF(SUBSTITUTE(BU32,"　","")="",0,IF($CV$3&lt;=CODE(BU32),IF(AND($DB$3&lt;=CODE(BU32),CODE(BU32)&lt;=$DD$3),0,IF(AND($DG$3&lt;=CODE(BU32),CODE(BU32)&lt;=$DI$3),0,1)),0)),1)</f>
        <v>0</v>
      </c>
      <c r="FC32" s="652"/>
      <c r="FD32" s="652">
        <f>IF(ISERROR(VLOOKUP(BW32,'環境依存文字（電子入札利用不可）'!$A:$A,1,FALSE))=TRUE,IF(SUBSTITUTE(BW32,"　","")="",0,IF($CV$3&lt;=CODE(BW32),IF(AND($DB$3&lt;=CODE(BW32),CODE(BW32)&lt;=$DD$3),0,IF(AND($DG$3&lt;=CODE(BW32),CODE(BW32)&lt;=$DI$3),0,1)),0)),1)</f>
        <v>0</v>
      </c>
      <c r="FE32" s="652"/>
      <c r="FF32" s="652">
        <f>IF(ISERROR(VLOOKUP(BY32,'環境依存文字（電子入札利用不可）'!$A:$A,1,FALSE))=TRUE,IF(SUBSTITUTE(BY32,"　","")="",0,IF($CV$3&lt;=CODE(BY32),IF(AND($DB$3&lt;=CODE(BY32),CODE(BY32)&lt;=$DD$3),0,IF(AND($DG$3&lt;=CODE(BY32),CODE(BY32)&lt;=$DI$3),0,1)),0)),1)</f>
        <v>0</v>
      </c>
      <c r="FG32" s="652"/>
      <c r="FH32" s="652">
        <f>IF(ISERROR(VLOOKUP(CA32,'環境依存文字（電子入札利用不可）'!$A:$A,1,FALSE))=TRUE,IF(SUBSTITUTE(CA32,"　","")="",0,IF($CV$3&lt;=CODE(CA32),IF(AND($DB$3&lt;=CODE(CA32),CODE(CA32)&lt;=$DD$3),0,IF(AND($DG$3&lt;=CODE(CA32),CODE(CA32)&lt;=$DI$3),0,1)),0)),1)</f>
        <v>0</v>
      </c>
      <c r="FI32" s="652"/>
      <c r="FJ32" s="652">
        <f>IF(ISERROR(VLOOKUP(CC32,'環境依存文字（電子入札利用不可）'!$A:$A,1,FALSE))=TRUE,IF(SUBSTITUTE(CC32,"　","")="",0,IF($CV$3&lt;=CODE(CC32),IF(AND($DB$3&lt;=CODE(CC32),CODE(CC32)&lt;=$DD$3),0,IF(AND($DG$3&lt;=CODE(CC32),CODE(CC32)&lt;=$DI$3),0,1)),0)),1)</f>
        <v>0</v>
      </c>
    </row>
    <row r="33" spans="1:167" s="548" customFormat="1" ht="23.25" customHeight="1">
      <c r="B33" s="1424">
        <v>5</v>
      </c>
      <c r="C33" s="1426" t="str">
        <f>+IF(入力シート!$F203="","",入力シート!F203)</f>
        <v/>
      </c>
      <c r="D33" s="1427"/>
      <c r="E33" s="1430" t="s">
        <v>34</v>
      </c>
      <c r="F33" s="1432" t="str">
        <f>+IF(入力シート!$H203="","",MID(TEXT(入力シート!$H203,"0#"),入力シート!$BJ$9,1))</f>
        <v/>
      </c>
      <c r="G33" s="1427"/>
      <c r="H33" s="1432" t="str">
        <f>+IF(入力シート!$H203="","",MID(TEXT(入力シート!$H203,"0#"),入力シート!$BL$9,1))</f>
        <v/>
      </c>
      <c r="I33" s="1427"/>
      <c r="J33" s="1430" t="s">
        <v>34</v>
      </c>
      <c r="K33" s="1434" t="str">
        <f>+IF(入力シート!$J203="","",MID(TEXT(入力シート!$J203,"00000#"),入力シート!$BJ$9,1))</f>
        <v/>
      </c>
      <c r="L33" s="1435"/>
      <c r="M33" s="1434" t="str">
        <f>+IF(入力シート!$J203="","",MID(TEXT(入力シート!$J203,"00000#"),入力シート!$BL$9,1))</f>
        <v/>
      </c>
      <c r="N33" s="1435"/>
      <c r="O33" s="1434" t="str">
        <f>+IF(入力シート!$J203="","",MID(TEXT(入力シート!$J203,"00000#"),入力シート!$BN$9,1))</f>
        <v/>
      </c>
      <c r="P33" s="1435"/>
      <c r="Q33" s="1434" t="str">
        <f>+IF(入力シート!$J203="","",MID(TEXT(入力シート!$J203,"00000#"),入力シート!$BP$9,1))</f>
        <v/>
      </c>
      <c r="R33" s="1435"/>
      <c r="S33" s="1434" t="str">
        <f>+IF(入力シート!$J203="","",MID(TEXT(入力シート!$J203,"00000#"),入力シート!$BR$9,1))</f>
        <v/>
      </c>
      <c r="T33" s="1435"/>
      <c r="U33" s="1434" t="str">
        <f>+IF(入力シート!$J203="","",MID(TEXT(入力シート!$J203,"00000#"),入力シート!$BT$9,1))</f>
        <v/>
      </c>
      <c r="V33" s="1435"/>
      <c r="W33" s="1447" t="str">
        <f>+IF(入力シート!$L203="","",MID(入力シート!$L203,入力シート!BI$181,1))</f>
        <v/>
      </c>
      <c r="X33" s="1416"/>
      <c r="Y33" s="1468" t="str">
        <f>+IF(入力シート!$L203="","",MID(入力シート!$L203,入力シート!BK$181,1))</f>
        <v/>
      </c>
      <c r="Z33" s="1471"/>
      <c r="AA33" s="1468" t="str">
        <f>+IF(入力シート!$L203="","",MID(入力シート!$L203,入力シート!BM$181,1))</f>
        <v/>
      </c>
      <c r="AB33" s="1471"/>
      <c r="AC33" s="1468" t="str">
        <f>+IF(入力シート!$L203="","",MID(入力シート!$L203,入力シート!BO$181,1))</f>
        <v/>
      </c>
      <c r="AD33" s="1471"/>
      <c r="AE33" s="1468" t="str">
        <f>+IF(入力シート!$L203="","",MID(入力シート!$L203,入力シート!BQ$181,1))</f>
        <v/>
      </c>
      <c r="AF33" s="1471"/>
      <c r="AG33" s="1468" t="str">
        <f>+IF(入力シート!$L203="","",MID(入力シート!$L203,入力シート!BS$181,1))</f>
        <v/>
      </c>
      <c r="AH33" s="1471"/>
      <c r="AI33" s="1468" t="str">
        <f>+IF(入力シート!$L203="","",MID(入力シート!$L203,入力シート!BU$181,1))</f>
        <v/>
      </c>
      <c r="AJ33" s="1471"/>
      <c r="AK33" s="1468" t="str">
        <f>+IF(入力シート!$L203="","",MID(入力シート!$L203,入力シート!BW$181,1))</f>
        <v/>
      </c>
      <c r="AL33" s="1471"/>
      <c r="AM33" s="1468" t="str">
        <f>+IF(入力シート!$L203="","",MID(入力シート!$L203,入力シート!BY$181,1))</f>
        <v/>
      </c>
      <c r="AN33" s="1471"/>
      <c r="AO33" s="1468" t="str">
        <f>+IF(入力シート!$L203="","",MID(入力シート!$L203,入力シート!CA$181,1))</f>
        <v/>
      </c>
      <c r="AP33" s="1471"/>
      <c r="AQ33" s="1468" t="str">
        <f>+IF(入力シート!$L203="","",MID(入力シート!$L203,入力シート!CC$181,1))</f>
        <v/>
      </c>
      <c r="AR33" s="1471"/>
      <c r="AS33" s="1468" t="str">
        <f>+IF(入力シート!$L203="","",MID(入力シート!$L203,入力シート!CE$181,1))</f>
        <v/>
      </c>
      <c r="AT33" s="1471"/>
      <c r="AU33" s="1468" t="str">
        <f>+IF(入力シート!$L203="","",MID(入力シート!$L203,入力シート!CG$181,1))</f>
        <v/>
      </c>
      <c r="AV33" s="1471"/>
      <c r="AW33" s="1468" t="str">
        <f>+IF(入力シート!$L203="","",MID(入力シート!$L203,入力シート!CI$181,1))</f>
        <v/>
      </c>
      <c r="AX33" s="1471"/>
      <c r="AY33" s="1468" t="str">
        <f>+IF(入力シート!$L203="","",MID(入力シート!$L203,入力シート!CK$181,1))</f>
        <v/>
      </c>
      <c r="AZ33" s="1471"/>
      <c r="BA33" s="1468" t="str">
        <f>+IF(入力シート!$L203="","",MID(入力シート!$L203,入力シート!CM$181,1))</f>
        <v/>
      </c>
      <c r="BB33" s="1471"/>
      <c r="BC33" s="1468" t="str">
        <f>+IF(入力シート!$L203="","",MID(入力シート!$L203,入力シート!CO$181,1))</f>
        <v/>
      </c>
      <c r="BD33" s="1471"/>
      <c r="BE33" s="1815" t="str">
        <f>+IF(入力シート!$L203="","",MID(入力シート!$L203,入力シート!CQ$181,1))</f>
        <v/>
      </c>
      <c r="BF33" s="1816"/>
      <c r="BG33" s="655" t="str">
        <f>+IF(入力シート!$Z203="","",MID(TEXT(入力シート!$Z203,"00#"),入力シート!BI$183,1))</f>
        <v/>
      </c>
      <c r="BH33" s="656" t="str">
        <f>+IF(入力シート!$Z203="","",MID(TEXT(入力シート!$Z203,"00#"),入力シート!BJ$183,1))</f>
        <v/>
      </c>
      <c r="BI33" s="552" t="str">
        <f>+IF(入力シート!$Z203="","",MID(TEXT(入力シート!$Z203,"00#"),入力シート!BK$183,1))</f>
        <v/>
      </c>
      <c r="BJ33" s="553" t="s">
        <v>34</v>
      </c>
      <c r="BK33" s="552" t="str">
        <f>+IF(入力シート!$AC203="","",MID(TEXT(入力シート!$AC203,"000#"),入力シート!BI$183,1))</f>
        <v/>
      </c>
      <c r="BL33" s="552" t="str">
        <f>+IF(入力シート!$AC203="","",MID(TEXT(入力シート!$AC203,"000#"),入力シート!BJ$183,1))</f>
        <v/>
      </c>
      <c r="BM33" s="552" t="str">
        <f>+IF(入力シート!$AC203="","",MID(TEXT(入力シート!$AC203,"000#"),入力シート!BK$183,1))</f>
        <v/>
      </c>
      <c r="BN33" s="552" t="str">
        <f>+IF(入力シート!$AC203="","",MID(TEXT(入力シート!$AC203,"000#"),入力シート!BL$183,1))</f>
        <v/>
      </c>
      <c r="BO33" s="1418" t="str">
        <f>+IF(入力シート!$AE203="","",MID(入力シート!$AE203,入力シート!BI$181,1))</f>
        <v/>
      </c>
      <c r="BP33" s="1419"/>
      <c r="BQ33" s="1420" t="str">
        <f>+IF(入力シート!$AE203="","",MID(入力シート!$AE203,入力シート!BK$181,1))</f>
        <v/>
      </c>
      <c r="BR33" s="1421"/>
      <c r="BS33" s="1420" t="str">
        <f>+IF(入力シート!$AE203="","",MID(入力シート!$AE203,入力シート!BM$181,1))</f>
        <v/>
      </c>
      <c r="BT33" s="1421"/>
      <c r="BU33" s="1441" t="str">
        <f>+IF(入力シート!$AE203="","",MID(入力シート!$AE203,入力シート!BO$181,1))</f>
        <v/>
      </c>
      <c r="BV33" s="1442"/>
      <c r="BW33" s="1420" t="str">
        <f>+IF(入力シート!$AE203="","",MID(入力シート!$AE203,入力シート!BQ$181,1))</f>
        <v/>
      </c>
      <c r="BX33" s="1421"/>
      <c r="BY33" s="1420" t="str">
        <f>+IF(入力シート!$AE203="","",MID(入力シート!$AE203,入力シート!BS$181,1))</f>
        <v/>
      </c>
      <c r="BZ33" s="1421"/>
      <c r="CA33" s="1441" t="str">
        <f>+IF(入力シート!$AE203="","",MID(入力シート!$AE203,入力シート!BU$181,1))</f>
        <v/>
      </c>
      <c r="CB33" s="1442"/>
      <c r="CC33" s="1420" t="str">
        <f>+IF(入力シート!$AE203="","",MID(入力シート!$AE203,入力シート!BW$181,1))</f>
        <v/>
      </c>
      <c r="CD33" s="1466"/>
      <c r="DA33" s="411"/>
      <c r="DB33" s="589">
        <f>+SUM(DD33:FV34)</f>
        <v>0</v>
      </c>
      <c r="DC33" s="411"/>
      <c r="DD33" s="652">
        <f>IF(ISERROR(VLOOKUP(W33,'環境依存文字（電子入札利用不可）'!$A:$A,1,FALSE))=TRUE,IF(SUBSTITUTE(W33,"　","")="",0,IF($CV$3&lt;=CODE(W33),IF(AND($DB$3&lt;=CODE(W33),CODE(W33)&lt;=$DD$3),0,IF(AND($DG$3&lt;=CODE(W33),CODE(W33)&lt;=$DI$3),0,1)),0)),1)</f>
        <v>0</v>
      </c>
      <c r="DE33" s="652"/>
      <c r="DF33" s="652">
        <f>IF(ISERROR(VLOOKUP(Y33,'環境依存文字（電子入札利用不可）'!$A:$A,1,FALSE))=TRUE,IF(SUBSTITUTE(Y33,"　","")="",0,IF($CV$3&lt;=CODE(Y33),IF(AND($DB$3&lt;=CODE(Y33),CODE(Y33)&lt;=$DD$3),0,IF(AND($DG$3&lt;=CODE(Y33),CODE(Y33)&lt;=$DI$3),0,1)),0)),1)</f>
        <v>0</v>
      </c>
      <c r="DG33" s="652"/>
      <c r="DH33" s="652">
        <f>IF(ISERROR(VLOOKUP(AA33,'環境依存文字（電子入札利用不可）'!$A:$A,1,FALSE))=TRUE,IF(SUBSTITUTE(AA33,"　","")="",0,IF($CV$3&lt;=CODE(AA33),IF(AND($DB$3&lt;=CODE(AA33),CODE(AA33)&lt;=$DD$3),0,IF(AND($DG$3&lt;=CODE(AA33),CODE(AA33)&lt;=$DI$3),0,1)),0)),1)</f>
        <v>0</v>
      </c>
      <c r="DI33" s="652"/>
      <c r="DJ33" s="652">
        <f>IF(ISERROR(VLOOKUP(AC33,'環境依存文字（電子入札利用不可）'!$A:$A,1,FALSE))=TRUE,IF(SUBSTITUTE(AC33,"　","")="",0,IF($CV$3&lt;=CODE(AC33),IF(AND($DB$3&lt;=CODE(AC33),CODE(AC33)&lt;=$DD$3),0,IF(AND($DG$3&lt;=CODE(AC33),CODE(AC33)&lt;=$DI$3),0,1)),0)),1)</f>
        <v>0</v>
      </c>
      <c r="DK33" s="652"/>
      <c r="DL33" s="652">
        <f>IF(ISERROR(VLOOKUP(AE33,'環境依存文字（電子入札利用不可）'!$A:$A,1,FALSE))=TRUE,IF(SUBSTITUTE(AE33,"　","")="",0,IF($CV$3&lt;=CODE(AE33),IF(AND($DB$3&lt;=CODE(AE33),CODE(AE33)&lt;=$DD$3),0,IF(AND($DG$3&lt;=CODE(AE33),CODE(AE33)&lt;=$DI$3),0,1)),0)),1)</f>
        <v>0</v>
      </c>
      <c r="DM33" s="652"/>
      <c r="DN33" s="652">
        <f>IF(ISERROR(VLOOKUP(AG33,'環境依存文字（電子入札利用不可）'!$A:$A,1,FALSE))=TRUE,IF(SUBSTITUTE(AG33,"　","")="",0,IF($CV$3&lt;=CODE(AG33),IF(AND($DB$3&lt;=CODE(AG33),CODE(AG33)&lt;=$DD$3),0,IF(AND($DG$3&lt;=CODE(AG33),CODE(AG33)&lt;=$DI$3),0,1)),0)),1)</f>
        <v>0</v>
      </c>
      <c r="DO33" s="652"/>
      <c r="DP33" s="652">
        <f>IF(ISERROR(VLOOKUP(AI33,'環境依存文字（電子入札利用不可）'!$A:$A,1,FALSE))=TRUE,IF(SUBSTITUTE(AI33,"　","")="",0,IF($CV$3&lt;=CODE(AI33),IF(AND($DB$3&lt;=CODE(AI33),CODE(AI33)&lt;=$DD$3),0,IF(AND($DG$3&lt;=CODE(AI33),CODE(AI33)&lt;=$DI$3),0,1)),0)),1)</f>
        <v>0</v>
      </c>
      <c r="DQ33" s="652"/>
      <c r="DR33" s="652">
        <f>IF(ISERROR(VLOOKUP(AK33,'環境依存文字（電子入札利用不可）'!$A:$A,1,FALSE))=TRUE,IF(SUBSTITUTE(AK33,"　","")="",0,IF($CV$3&lt;=CODE(AK33),IF(AND($DB$3&lt;=CODE(AK33),CODE(AK33)&lt;=$DD$3),0,IF(AND($DG$3&lt;=CODE(AK33),CODE(AK33)&lt;=$DI$3),0,1)),0)),1)</f>
        <v>0</v>
      </c>
      <c r="DS33" s="652"/>
      <c r="DT33" s="652">
        <f>IF(ISERROR(VLOOKUP(AM33,'環境依存文字（電子入札利用不可）'!$A:$A,1,FALSE))=TRUE,IF(SUBSTITUTE(AM33,"　","")="",0,IF($CV$3&lt;=CODE(AM33),IF(AND($DB$3&lt;=CODE(AM33),CODE(AM33)&lt;=$DD$3),0,IF(AND($DG$3&lt;=CODE(AM33),CODE(AM33)&lt;=$DI$3),0,1)),0)),1)</f>
        <v>0</v>
      </c>
      <c r="DU33" s="652"/>
      <c r="DV33" s="652">
        <f>IF(ISERROR(VLOOKUP(AO33,'環境依存文字（電子入札利用不可）'!$A:$A,1,FALSE))=TRUE,IF(SUBSTITUTE(AO33,"　","")="",0,IF($CV$3&lt;=CODE(AO33),IF(AND($DB$3&lt;=CODE(AO33),CODE(AO33)&lt;=$DD$3),0,IF(AND($DG$3&lt;=CODE(AO33),CODE(AO33)&lt;=$DI$3),0,1)),0)),1)</f>
        <v>0</v>
      </c>
      <c r="DW33" s="652"/>
      <c r="DX33" s="652">
        <f>IF(ISERROR(VLOOKUP(AQ33,'環境依存文字（電子入札利用不可）'!$A:$A,1,FALSE))=TRUE,IF(SUBSTITUTE(AQ33,"　","")="",0,IF($CV$3&lt;=CODE(AQ33),IF(AND($DB$3&lt;=CODE(AQ33),CODE(AQ33)&lt;=$DD$3),0,IF(AND($DG$3&lt;=CODE(AQ33),CODE(AQ33)&lt;=$DI$3),0,1)),0)),1)</f>
        <v>0</v>
      </c>
      <c r="DY33" s="652"/>
      <c r="DZ33" s="652">
        <f>IF(ISERROR(VLOOKUP(AS33,'環境依存文字（電子入札利用不可）'!$A:$A,1,FALSE))=TRUE,IF(SUBSTITUTE(AS33,"　","")="",0,IF($CV$3&lt;=CODE(AS33),IF(AND($DB$3&lt;=CODE(AS33),CODE(AS33)&lt;=$DD$3),0,IF(AND($DG$3&lt;=CODE(AS33),CODE(AS33)&lt;=$DI$3),0,1)),0)),1)</f>
        <v>0</v>
      </c>
      <c r="EA33" s="652"/>
      <c r="EB33" s="652">
        <f>IF(ISERROR(VLOOKUP(AU33,'環境依存文字（電子入札利用不可）'!$A:$A,1,FALSE))=TRUE,IF(SUBSTITUTE(AU33,"　","")="",0,IF($CV$3&lt;=CODE(AU33),IF(AND($DB$3&lt;=CODE(AU33),CODE(AU33)&lt;=$DD$3),0,IF(AND($DG$3&lt;=CODE(AU33),CODE(AU33)&lt;=$DI$3),0,1)),0)),1)</f>
        <v>0</v>
      </c>
      <c r="EC33" s="652"/>
      <c r="ED33" s="652">
        <f>IF(ISERROR(VLOOKUP(AW33,'環境依存文字（電子入札利用不可）'!$A:$A,1,FALSE))=TRUE,IF(SUBSTITUTE(AW33,"　","")="",0,IF($CV$3&lt;=CODE(AW33),IF(AND($DB$3&lt;=CODE(AW33),CODE(AW33)&lt;=$DD$3),0,IF(AND($DG$3&lt;=CODE(AW33),CODE(AW33)&lt;=$DI$3),0,1)),0)),1)</f>
        <v>0</v>
      </c>
      <c r="EE33" s="652"/>
      <c r="EF33" s="652">
        <f>IF(ISERROR(VLOOKUP(AY33,'環境依存文字（電子入札利用不可）'!$A:$A,1,FALSE))=TRUE,IF(SUBSTITUTE(AY33,"　","")="",0,IF($CV$3&lt;=CODE(AY33),IF(AND($DB$3&lt;=CODE(AY33),CODE(AY33)&lt;=$DD$3),0,IF(AND($DG$3&lt;=CODE(AY33),CODE(AY33)&lt;=$DI$3),0,1)),0)),1)</f>
        <v>0</v>
      </c>
      <c r="EG33" s="652"/>
      <c r="EH33" s="652">
        <f>IF(ISERROR(VLOOKUP(BA33,'環境依存文字（電子入札利用不可）'!$A:$A,1,FALSE))=TRUE,IF(SUBSTITUTE(BA33,"　","")="",0,IF($CV$3&lt;=CODE(BA33),IF(AND($DB$3&lt;=CODE(BA33),CODE(BA33)&lt;=$DD$3),0,IF(AND($DG$3&lt;=CODE(BA33),CODE(BA33)&lt;=$DI$3),0,1)),0)),1)</f>
        <v>0</v>
      </c>
      <c r="EI33" s="652"/>
      <c r="EJ33" s="652">
        <f>IF(ISERROR(VLOOKUP(BC33,'環境依存文字（電子入札利用不可）'!$A:$A,1,FALSE))=TRUE,IF(SUBSTITUTE(BC33,"　","")="",0,IF($CV$3&lt;=CODE(BC33),IF(AND($DB$3&lt;=CODE(BC33),CODE(BC33)&lt;=$DD$3),0,IF(AND($DG$3&lt;=CODE(BC33),CODE(BC33)&lt;=$DI$3),0,1)),0)),1)</f>
        <v>0</v>
      </c>
      <c r="EK33" s="652"/>
      <c r="EL33" s="652">
        <f>IF(ISERROR(VLOOKUP(BE33,'環境依存文字（電子入札利用不可）'!$A:$A,1,FALSE))=TRUE,IF(SUBSTITUTE(BE33,"　","")="",0,IF($CV$3&lt;=CODE(BE33),IF(AND($DB$3&lt;=CODE(BE33),CODE(BE33)&lt;=$DD$3),0,IF(AND($DG$3&lt;=CODE(BE33),CODE(BE33)&lt;=$DI$3),0,1)),0)),1)</f>
        <v>0</v>
      </c>
      <c r="EM33" s="652"/>
      <c r="EN33" s="652"/>
      <c r="EO33" s="652"/>
      <c r="EP33" s="652"/>
      <c r="EQ33" s="652"/>
      <c r="ER33" s="652"/>
      <c r="ES33" s="652"/>
      <c r="ET33" s="652"/>
      <c r="EU33" s="652"/>
      <c r="EV33" s="652">
        <f>IF(ISERROR(VLOOKUP(BO33,'環境依存文字（電子入札利用不可）'!$A:$A,1,FALSE))=TRUE,IF(SUBSTITUTE(BO33,"　","")="",0,IF($CV$3&lt;=CODE(BO33),IF(AND($DB$3&lt;=CODE(BO33),CODE(BO33)&lt;=$DD$3),0,IF(AND($DG$3&lt;=CODE(BO33),CODE(BO33)&lt;=$DI$3),0,1)),0)),1)</f>
        <v>0</v>
      </c>
      <c r="EW33" s="652"/>
      <c r="EX33" s="652">
        <f>IF(ISERROR(VLOOKUP(BQ33,'環境依存文字（電子入札利用不可）'!$A:$A,1,FALSE))=TRUE,IF(SUBSTITUTE(BQ33,"　","")="",0,IF($CV$3&lt;=CODE(BQ33),IF(AND($DB$3&lt;=CODE(BQ33),CODE(BQ33)&lt;=$DD$3),0,IF(AND($DG$3&lt;=CODE(BQ33),CODE(BQ33)&lt;=$DI$3),0,1)),0)),1)</f>
        <v>0</v>
      </c>
      <c r="EY33" s="652"/>
      <c r="EZ33" s="652">
        <f>IF(ISERROR(VLOOKUP(BS33,'環境依存文字（電子入札利用不可）'!$A:$A,1,FALSE))=TRUE,IF(SUBSTITUTE(BS33,"　","")="",0,IF($CV$3&lt;=CODE(BS33),IF(AND($DB$3&lt;=CODE(BS33),CODE(BS33)&lt;=$DD$3),0,IF(AND($DG$3&lt;=CODE(BS33),CODE(BS33)&lt;=$DI$3),0,1)),0)),1)</f>
        <v>0</v>
      </c>
      <c r="FA33" s="652"/>
      <c r="FB33" s="652">
        <f>IF(ISERROR(VLOOKUP(BU33,'環境依存文字（電子入札利用不可）'!$A:$A,1,FALSE))=TRUE,IF(SUBSTITUTE(BU33,"　","")="",0,IF($CV$3&lt;=CODE(BU33),IF(AND($DB$3&lt;=CODE(BU33),CODE(BU33)&lt;=$DD$3),0,IF(AND($DG$3&lt;=CODE(BU33),CODE(BU33)&lt;=$DI$3),0,1)),0)),1)</f>
        <v>0</v>
      </c>
      <c r="FC33" s="652"/>
      <c r="FD33" s="652">
        <f>IF(ISERROR(VLOOKUP(BW33,'環境依存文字（電子入札利用不可）'!$A:$A,1,FALSE))=TRUE,IF(SUBSTITUTE(BW33,"　","")="",0,IF($CV$3&lt;=CODE(BW33),IF(AND($DB$3&lt;=CODE(BW33),CODE(BW33)&lt;=$DD$3),0,IF(AND($DG$3&lt;=CODE(BW33),CODE(BW33)&lt;=$DI$3),0,1)),0)),1)</f>
        <v>0</v>
      </c>
      <c r="FE33" s="652"/>
      <c r="FF33" s="652">
        <f>IF(ISERROR(VLOOKUP(BY33,'環境依存文字（電子入札利用不可）'!$A:$A,1,FALSE))=TRUE,IF(SUBSTITUTE(BY33,"　","")="",0,IF($CV$3&lt;=CODE(BY33),IF(AND($DB$3&lt;=CODE(BY33),CODE(BY33)&lt;=$DD$3),0,IF(AND($DG$3&lt;=CODE(BY33),CODE(BY33)&lt;=$DI$3),0,1)),0)),1)</f>
        <v>0</v>
      </c>
      <c r="FG33" s="652"/>
      <c r="FH33" s="652">
        <f>IF(ISERROR(VLOOKUP(CA33,'環境依存文字（電子入札利用不可）'!$A:$A,1,FALSE))=TRUE,IF(SUBSTITUTE(CA33,"　","")="",0,IF($CV$3&lt;=CODE(CA33),IF(AND($DB$3&lt;=CODE(CA33),CODE(CA33)&lt;=$DD$3),0,IF(AND($DG$3&lt;=CODE(CA33),CODE(CA33)&lt;=$DI$3),0,1)),0)),1)</f>
        <v>0</v>
      </c>
      <c r="FI33" s="652"/>
      <c r="FJ33" s="652">
        <f>IF(ISERROR(VLOOKUP(CC33,'環境依存文字（電子入札利用不可）'!$A:$A,1,FALSE))=TRUE,IF(SUBSTITUTE(CC33,"　","")="",0,IF($CV$3&lt;=CODE(CC33),IF(AND($DB$3&lt;=CODE(CC33),CODE(CC33)&lt;=$DD$3),0,IF(AND($DG$3&lt;=CODE(CC33),CODE(CC33)&lt;=$DI$3),0,1)),0)),1)</f>
        <v>0</v>
      </c>
    </row>
    <row r="34" spans="1:167" s="411" customFormat="1" ht="23.25" customHeight="1" thickBot="1">
      <c r="A34" s="632"/>
      <c r="B34" s="1425"/>
      <c r="C34" s="1428"/>
      <c r="D34" s="1429"/>
      <c r="E34" s="1431"/>
      <c r="F34" s="1433"/>
      <c r="G34" s="1429"/>
      <c r="H34" s="1433"/>
      <c r="I34" s="1429"/>
      <c r="J34" s="1431"/>
      <c r="K34" s="1436"/>
      <c r="L34" s="1437"/>
      <c r="M34" s="1436"/>
      <c r="N34" s="1437"/>
      <c r="O34" s="1436"/>
      <c r="P34" s="1437"/>
      <c r="Q34" s="1436"/>
      <c r="R34" s="1437"/>
      <c r="S34" s="1436"/>
      <c r="T34" s="1437"/>
      <c r="U34" s="1436"/>
      <c r="V34" s="1437"/>
      <c r="W34" s="1448" t="str">
        <f>+IF(入力シート!$L203="","",MID(入力シート!$L203,入力シート!CS$181,1))</f>
        <v/>
      </c>
      <c r="X34" s="1414"/>
      <c r="Y34" s="1462" t="str">
        <f>+IF(入力シート!$L203="","",MID(入力シート!$L203,入力シート!CU$181,1))</f>
        <v/>
      </c>
      <c r="Z34" s="1463"/>
      <c r="AA34" s="1462" t="str">
        <f>+IF(入力シート!$L203="","",MID(入力シート!$L203,入力シート!CW$181,1))</f>
        <v/>
      </c>
      <c r="AB34" s="1463"/>
      <c r="AC34" s="1462" t="str">
        <f>+IF(入力シート!$L203="","",MID(入力シート!$L203,入力シート!CY$181,1))</f>
        <v/>
      </c>
      <c r="AD34" s="1463"/>
      <c r="AE34" s="1462" t="str">
        <f>+IF(入力シート!$L203="","",MID(入力シート!$L203,入力シート!DA$181,1))</f>
        <v/>
      </c>
      <c r="AF34" s="1463"/>
      <c r="AG34" s="1462" t="str">
        <f>+IF(入力シート!$L203="","",MID(入力シート!$L203,入力シート!DC$181,1))</f>
        <v/>
      </c>
      <c r="AH34" s="1463"/>
      <c r="AI34" s="1462" t="str">
        <f>+IF(入力シート!$L203="","",MID(入力シート!$L203,入力シート!DE$181,1))</f>
        <v/>
      </c>
      <c r="AJ34" s="1463"/>
      <c r="AK34" s="1462" t="str">
        <f>+IF(入力シート!$L203="","",MID(入力シート!$L203,入力シート!DG$181,1))</f>
        <v/>
      </c>
      <c r="AL34" s="1463"/>
      <c r="AM34" s="1462" t="str">
        <f>+IF(入力シート!$L203="","",MID(入力シート!$L203,入力シート!DI$181,1))</f>
        <v/>
      </c>
      <c r="AN34" s="1463"/>
      <c r="AO34" s="1462" t="str">
        <f>+IF(入力シート!$L203="","",MID(入力シート!$L203,入力シート!DK$181,1))</f>
        <v/>
      </c>
      <c r="AP34" s="1463"/>
      <c r="AQ34" s="1462" t="str">
        <f>+IF(入力シート!$L203="","",MID(入力シート!$L203,入力シート!DM$181,1))</f>
        <v/>
      </c>
      <c r="AR34" s="1463"/>
      <c r="AS34" s="1462" t="str">
        <f>+IF(入力シート!$L203="","",MID(入力シート!$L203,入力シート!DO$181,1))</f>
        <v/>
      </c>
      <c r="AT34" s="1463"/>
      <c r="AU34" s="1462" t="str">
        <f>+IF(入力シート!$L203="","",MID(入力シート!$L203,入力シート!DQ$181,1))</f>
        <v/>
      </c>
      <c r="AV34" s="1463"/>
      <c r="AW34" s="1462" t="str">
        <f>+IF(入力シート!$L203="","",MID(入力シート!$L203,入力シート!DS$181,1))</f>
        <v/>
      </c>
      <c r="AX34" s="1463"/>
      <c r="AY34" s="1462" t="str">
        <f>+IF(入力シート!$L203="","",MID(入力シート!$L203,入力シート!DU$181,1))</f>
        <v/>
      </c>
      <c r="AZ34" s="1463"/>
      <c r="BA34" s="1462" t="str">
        <f>+IF(入力シート!$L203="","",MID(入力シート!$L203,入力シート!DW$181,1))</f>
        <v/>
      </c>
      <c r="BB34" s="1463"/>
      <c r="BC34" s="1462" t="str">
        <f>+IF(入力シート!$L203="","",MID(入力シート!$L203,入力シート!DY$181,1))</f>
        <v/>
      </c>
      <c r="BD34" s="1463"/>
      <c r="BE34" s="1813" t="str">
        <f>+IF(入力シート!$L203="","",MID(入力シート!$L203,入力シート!EA$181,1))</f>
        <v/>
      </c>
      <c r="BF34" s="1814"/>
      <c r="BG34" s="1409" t="str">
        <f>+IF(入力シート!$BJ203="","",MID(入力シート!$BJ203,入力シート!BI$181,1))</f>
        <v>　</v>
      </c>
      <c r="BH34" s="1410"/>
      <c r="BI34" s="1405" t="str">
        <f>+IF(入力シート!$BJ203="","",MID(入力シート!$BJ203,入力シート!BK$181,1))</f>
        <v/>
      </c>
      <c r="BJ34" s="1406"/>
      <c r="BK34" s="1411" t="str">
        <f>+IF(入力シート!$BJ203="","",MID(入力シート!$BJ203,入力シート!BM$181,1))</f>
        <v/>
      </c>
      <c r="BL34" s="1412"/>
      <c r="BM34" s="1405" t="str">
        <f>+IF(入力シート!$BJ203="","",MID(入力シート!$BJ203,入力シート!BO$181,1))</f>
        <v/>
      </c>
      <c r="BN34" s="1406"/>
      <c r="BO34" s="1405" t="str">
        <f>+IF(入力シート!$BJ203="","",MID(入力シート!$BJ203,入力シート!BQ$181,1))</f>
        <v/>
      </c>
      <c r="BP34" s="1406"/>
      <c r="BQ34" s="1411" t="str">
        <f>+IF(入力シート!$BJ203="","",MID(入力シート!$BJ203,入力シート!BS$181,1))</f>
        <v/>
      </c>
      <c r="BR34" s="1412"/>
      <c r="BS34" s="1405" t="str">
        <f>+IF(入力シート!$BJ203="","",MID(入力シート!$BJ203,入力シート!BU$181,1))</f>
        <v/>
      </c>
      <c r="BT34" s="1406"/>
      <c r="BU34" s="1405" t="str">
        <f>+IF(入力シート!$BJ203="","",MID(入力シート!$BJ203,入力シート!BW$181,1))</f>
        <v/>
      </c>
      <c r="BV34" s="1406"/>
      <c r="BW34" s="1405" t="str">
        <f>+IF(入力シート!$BJ203="","",MID(入力シート!$BJ203,入力シート!BY$181,1))</f>
        <v/>
      </c>
      <c r="BX34" s="1406"/>
      <c r="BY34" s="1405" t="str">
        <f>+IF(入力シート!$BJ203="","",MID(入力シート!$BJ203,入力シート!CA$181,1))</f>
        <v/>
      </c>
      <c r="BZ34" s="1406"/>
      <c r="CA34" s="1405" t="str">
        <f>+IF(入力シート!$BJ203="","",MID(入力シート!$BJ203,入力シート!CC$181,1))</f>
        <v/>
      </c>
      <c r="CB34" s="1406"/>
      <c r="CC34" s="1405" t="str">
        <f>+IF(入力シート!$BJ203="","",MID(入力シート!$BJ203,入力シート!CE$181,1))</f>
        <v/>
      </c>
      <c r="CD34" s="1460"/>
      <c r="CE34" s="632"/>
      <c r="CF34" s="632"/>
      <c r="CG34" s="632"/>
      <c r="CH34" s="632"/>
      <c r="CI34" s="632"/>
      <c r="CJ34" s="632"/>
      <c r="CK34" s="632"/>
      <c r="CL34" s="632"/>
      <c r="CM34" s="632"/>
      <c r="CN34" s="632"/>
      <c r="CO34" s="632"/>
      <c r="CP34" s="632"/>
      <c r="CQ34" s="632"/>
      <c r="CR34" s="632"/>
      <c r="CS34" s="632"/>
      <c r="CT34" s="632"/>
      <c r="CU34" s="632"/>
      <c r="CV34" s="632"/>
      <c r="CW34" s="632"/>
      <c r="DD34" s="652">
        <f>IF(ISERROR(VLOOKUP(W34,'環境依存文字（電子入札利用不可）'!$A:$A,1,FALSE))=TRUE,IF(SUBSTITUTE(W34,"　","")="",0,IF($CV$3&lt;=CODE(W34),IF(AND($DB$3&lt;=CODE(W34),CODE(W34)&lt;=$DD$3),0,IF(AND($DG$3&lt;=CODE(W34),CODE(W34)&lt;=$DI$3),0,1)),0)),1)</f>
        <v>0</v>
      </c>
      <c r="DE34" s="652"/>
      <c r="DF34" s="652">
        <f>IF(ISERROR(VLOOKUP(Y34,'環境依存文字（電子入札利用不可）'!$A:$A,1,FALSE))=TRUE,IF(SUBSTITUTE(Y34,"　","")="",0,IF($CV$3&lt;=CODE(Y34),IF(AND($DB$3&lt;=CODE(Y34),CODE(Y34)&lt;=$DD$3),0,IF(AND($DG$3&lt;=CODE(Y34),CODE(Y34)&lt;=$DI$3),0,1)),0)),1)</f>
        <v>0</v>
      </c>
      <c r="DG34" s="652"/>
      <c r="DH34" s="652">
        <f>IF(ISERROR(VLOOKUP(AA34,'環境依存文字（電子入札利用不可）'!$A:$A,1,FALSE))=TRUE,IF(SUBSTITUTE(AA34,"　","")="",0,IF($CV$3&lt;=CODE(AA34),IF(AND($DB$3&lt;=CODE(AA34),CODE(AA34)&lt;=$DD$3),0,IF(AND($DG$3&lt;=CODE(AA34),CODE(AA34)&lt;=$DI$3),0,1)),0)),1)</f>
        <v>0</v>
      </c>
      <c r="DI34" s="652"/>
      <c r="DJ34" s="652">
        <f>IF(ISERROR(VLOOKUP(AC34,'環境依存文字（電子入札利用不可）'!$A:$A,1,FALSE))=TRUE,IF(SUBSTITUTE(AC34,"　","")="",0,IF($CV$3&lt;=CODE(AC34),IF(AND($DB$3&lt;=CODE(AC34),CODE(AC34)&lt;=$DD$3),0,IF(AND($DG$3&lt;=CODE(AC34),CODE(AC34)&lt;=$DI$3),0,1)),0)),1)</f>
        <v>0</v>
      </c>
      <c r="DK34" s="652"/>
      <c r="DL34" s="652">
        <f>IF(ISERROR(VLOOKUP(AE34,'環境依存文字（電子入札利用不可）'!$A:$A,1,FALSE))=TRUE,IF(SUBSTITUTE(AE34,"　","")="",0,IF($CV$3&lt;=CODE(AE34),IF(AND($DB$3&lt;=CODE(AE34),CODE(AE34)&lt;=$DD$3),0,IF(AND($DG$3&lt;=CODE(AE34),CODE(AE34)&lt;=$DI$3),0,1)),0)),1)</f>
        <v>0</v>
      </c>
      <c r="DM34" s="652"/>
      <c r="DN34" s="652">
        <f>IF(ISERROR(VLOOKUP(AG34,'環境依存文字（電子入札利用不可）'!$A:$A,1,FALSE))=TRUE,IF(SUBSTITUTE(AG34,"　","")="",0,IF($CV$3&lt;=CODE(AG34),IF(AND($DB$3&lt;=CODE(AG34),CODE(AG34)&lt;=$DD$3),0,IF(AND($DG$3&lt;=CODE(AG34),CODE(AG34)&lt;=$DI$3),0,1)),0)),1)</f>
        <v>0</v>
      </c>
      <c r="DO34" s="652"/>
      <c r="DP34" s="652">
        <f>IF(ISERROR(VLOOKUP(AI34,'環境依存文字（電子入札利用不可）'!$A:$A,1,FALSE))=TRUE,IF(SUBSTITUTE(AI34,"　","")="",0,IF($CV$3&lt;=CODE(AI34),IF(AND($DB$3&lt;=CODE(AI34),CODE(AI34)&lt;=$DD$3),0,IF(AND($DG$3&lt;=CODE(AI34),CODE(AI34)&lt;=$DI$3),0,1)),0)),1)</f>
        <v>0</v>
      </c>
      <c r="DQ34" s="652"/>
      <c r="DR34" s="652">
        <f>IF(ISERROR(VLOOKUP(AK34,'環境依存文字（電子入札利用不可）'!$A:$A,1,FALSE))=TRUE,IF(SUBSTITUTE(AK34,"　","")="",0,IF($CV$3&lt;=CODE(AK34),IF(AND($DB$3&lt;=CODE(AK34),CODE(AK34)&lt;=$DD$3),0,IF(AND($DG$3&lt;=CODE(AK34),CODE(AK34)&lt;=$DI$3),0,1)),0)),1)</f>
        <v>0</v>
      </c>
      <c r="DS34" s="652"/>
      <c r="DT34" s="652">
        <f>IF(ISERROR(VLOOKUP(AM34,'環境依存文字（電子入札利用不可）'!$A:$A,1,FALSE))=TRUE,IF(SUBSTITUTE(AM34,"　","")="",0,IF($CV$3&lt;=CODE(AM34),IF(AND($DB$3&lt;=CODE(AM34),CODE(AM34)&lt;=$DD$3),0,IF(AND($DG$3&lt;=CODE(AM34),CODE(AM34)&lt;=$DI$3),0,1)),0)),1)</f>
        <v>0</v>
      </c>
      <c r="DU34" s="652"/>
      <c r="DV34" s="652">
        <f>IF(ISERROR(VLOOKUP(AO34,'環境依存文字（電子入札利用不可）'!$A:$A,1,FALSE))=TRUE,IF(SUBSTITUTE(AO34,"　","")="",0,IF($CV$3&lt;=CODE(AO34),IF(AND($DB$3&lt;=CODE(AO34),CODE(AO34)&lt;=$DD$3),0,IF(AND($DG$3&lt;=CODE(AO34),CODE(AO34)&lt;=$DI$3),0,1)),0)),1)</f>
        <v>0</v>
      </c>
      <c r="DW34" s="652"/>
      <c r="DX34" s="652">
        <f>IF(ISERROR(VLOOKUP(AQ34,'環境依存文字（電子入札利用不可）'!$A:$A,1,FALSE))=TRUE,IF(SUBSTITUTE(AQ34,"　","")="",0,IF($CV$3&lt;=CODE(AQ34),IF(AND($DB$3&lt;=CODE(AQ34),CODE(AQ34)&lt;=$DD$3),0,IF(AND($DG$3&lt;=CODE(AQ34),CODE(AQ34)&lt;=$DI$3),0,1)),0)),1)</f>
        <v>0</v>
      </c>
      <c r="DY34" s="652"/>
      <c r="DZ34" s="652">
        <f>IF(ISERROR(VLOOKUP(AS34,'環境依存文字（電子入札利用不可）'!$A:$A,1,FALSE))=TRUE,IF(SUBSTITUTE(AS34,"　","")="",0,IF($CV$3&lt;=CODE(AS34),IF(AND($DB$3&lt;=CODE(AS34),CODE(AS34)&lt;=$DD$3),0,IF(AND($DG$3&lt;=CODE(AS34),CODE(AS34)&lt;=$DI$3),0,1)),0)),1)</f>
        <v>0</v>
      </c>
      <c r="EA34" s="652"/>
      <c r="EB34" s="652">
        <f>IF(ISERROR(VLOOKUP(AU34,'環境依存文字（電子入札利用不可）'!$A:$A,1,FALSE))=TRUE,IF(SUBSTITUTE(AU34,"　","")="",0,IF($CV$3&lt;=CODE(AU34),IF(AND($DB$3&lt;=CODE(AU34),CODE(AU34)&lt;=$DD$3),0,IF(AND($DG$3&lt;=CODE(AU34),CODE(AU34)&lt;=$DI$3),0,1)),0)),1)</f>
        <v>0</v>
      </c>
      <c r="EC34" s="652"/>
      <c r="ED34" s="652">
        <f>IF(ISERROR(VLOOKUP(AW34,'環境依存文字（電子入札利用不可）'!$A:$A,1,FALSE))=TRUE,IF(SUBSTITUTE(AW34,"　","")="",0,IF($CV$3&lt;=CODE(AW34),IF(AND($DB$3&lt;=CODE(AW34),CODE(AW34)&lt;=$DD$3),0,IF(AND($DG$3&lt;=CODE(AW34),CODE(AW34)&lt;=$DI$3),0,1)),0)),1)</f>
        <v>0</v>
      </c>
      <c r="EE34" s="652"/>
      <c r="EF34" s="652">
        <f>IF(ISERROR(VLOOKUP(AY34,'環境依存文字（電子入札利用不可）'!$A:$A,1,FALSE))=TRUE,IF(SUBSTITUTE(AY34,"　","")="",0,IF($CV$3&lt;=CODE(AY34),IF(AND($DB$3&lt;=CODE(AY34),CODE(AY34)&lt;=$DD$3),0,IF(AND($DG$3&lt;=CODE(AY34),CODE(AY34)&lt;=$DI$3),0,1)),0)),1)</f>
        <v>0</v>
      </c>
      <c r="EG34" s="652"/>
      <c r="EH34" s="652">
        <f>IF(ISERROR(VLOOKUP(BA34,'環境依存文字（電子入札利用不可）'!$A:$A,1,FALSE))=TRUE,IF(SUBSTITUTE(BA34,"　","")="",0,IF($CV$3&lt;=CODE(BA34),IF(AND($DB$3&lt;=CODE(BA34),CODE(BA34)&lt;=$DD$3),0,IF(AND($DG$3&lt;=CODE(BA34),CODE(BA34)&lt;=$DI$3),0,1)),0)),1)</f>
        <v>0</v>
      </c>
      <c r="EI34" s="652"/>
      <c r="EJ34" s="652">
        <f>IF(ISERROR(VLOOKUP(BC34,'環境依存文字（電子入札利用不可）'!$A:$A,1,FALSE))=TRUE,IF(SUBSTITUTE(BC34,"　","")="",0,IF($CV$3&lt;=CODE(BC34),IF(AND($DB$3&lt;=CODE(BC34),CODE(BC34)&lt;=$DD$3),0,IF(AND($DG$3&lt;=CODE(BC34),CODE(BC34)&lt;=$DI$3),0,1)),0)),1)</f>
        <v>0</v>
      </c>
      <c r="EK34" s="652"/>
      <c r="EL34" s="652">
        <f>IF(ISERROR(VLOOKUP(BE34,'環境依存文字（電子入札利用不可）'!$A:$A,1,FALSE))=TRUE,IF(SUBSTITUTE(BE34,"　","")="",0,IF($CV$3&lt;=CODE(BE34),IF(AND($DB$3&lt;=CODE(BE34),CODE(BE34)&lt;=$DD$3),0,IF(AND($DG$3&lt;=CODE(BE34),CODE(BE34)&lt;=$DI$3),0,1)),0)),1)</f>
        <v>0</v>
      </c>
      <c r="EM34" s="652"/>
      <c r="EN34" s="652">
        <f>IF(ISERROR(VLOOKUP(BG34,'環境依存文字（電子入札利用不可）'!$A:$A,1,FALSE))=TRUE,IF(SUBSTITUTE(BG34,"　","")="",0,IF($CV$3&lt;=CODE(BG34),IF(AND($DB$3&lt;=CODE(BG34),CODE(BG34)&lt;=$DD$3),0,IF(AND($DG$3&lt;=CODE(BG34),CODE(BG34)&lt;=$DI$3),0,1)),0)),1)</f>
        <v>0</v>
      </c>
      <c r="EO34" s="652"/>
      <c r="EP34" s="652">
        <f>IF(ISERROR(VLOOKUP(BI34,'環境依存文字（電子入札利用不可）'!$A:$A,1,FALSE))=TRUE,IF(SUBSTITUTE(BI34,"　","")="",0,IF($CV$3&lt;=CODE(BI34),IF(AND($DB$3&lt;=CODE(BI34),CODE(BI34)&lt;=$DD$3),0,IF(AND($DG$3&lt;=CODE(BI34),CODE(BI34)&lt;=$DI$3),0,1)),0)),1)</f>
        <v>0</v>
      </c>
      <c r="EQ34" s="652"/>
      <c r="ER34" s="652">
        <f>IF(ISERROR(VLOOKUP(BK34,'環境依存文字（電子入札利用不可）'!$A:$A,1,FALSE))=TRUE,IF(SUBSTITUTE(BK34,"　","")="",0,IF($CV$3&lt;=CODE(BK34),IF(AND($DB$3&lt;=CODE(BK34),CODE(BK34)&lt;=$DD$3),0,IF(AND($DG$3&lt;=CODE(BK34),CODE(BK34)&lt;=$DI$3),0,1)),0)),1)</f>
        <v>0</v>
      </c>
      <c r="ES34" s="652"/>
      <c r="ET34" s="652">
        <f>IF(ISERROR(VLOOKUP(BM34,'環境依存文字（電子入札利用不可）'!$A:$A,1,FALSE))=TRUE,IF(SUBSTITUTE(BM34,"　","")="",0,IF($CV$3&lt;=CODE(BM34),IF(AND($DB$3&lt;=CODE(BM34),CODE(BM34)&lt;=$DD$3),0,IF(AND($DG$3&lt;=CODE(BM34),CODE(BM34)&lt;=$DI$3),0,1)),0)),1)</f>
        <v>0</v>
      </c>
      <c r="EU34" s="652"/>
      <c r="EV34" s="652">
        <f>IF(ISERROR(VLOOKUP(BO34,'環境依存文字（電子入札利用不可）'!$A:$A,1,FALSE))=TRUE,IF(SUBSTITUTE(BO34,"　","")="",0,IF($CV$3&lt;=CODE(BO34),IF(AND($DB$3&lt;=CODE(BO34),CODE(BO34)&lt;=$DD$3),0,IF(AND($DG$3&lt;=CODE(BO34),CODE(BO34)&lt;=$DI$3),0,1)),0)),1)</f>
        <v>0</v>
      </c>
      <c r="EW34" s="652"/>
      <c r="EX34" s="652">
        <f>IF(ISERROR(VLOOKUP(BQ34,'環境依存文字（電子入札利用不可）'!$A:$A,1,FALSE))=TRUE,IF(SUBSTITUTE(BQ34,"　","")="",0,IF($CV$3&lt;=CODE(BQ34),IF(AND($DB$3&lt;=CODE(BQ34),CODE(BQ34)&lt;=$DD$3),0,IF(AND($DG$3&lt;=CODE(BQ34),CODE(BQ34)&lt;=$DI$3),0,1)),0)),1)</f>
        <v>0</v>
      </c>
      <c r="EY34" s="652"/>
      <c r="EZ34" s="652">
        <f>IF(ISERROR(VLOOKUP(BS34,'環境依存文字（電子入札利用不可）'!$A:$A,1,FALSE))=TRUE,IF(SUBSTITUTE(BS34,"　","")="",0,IF($CV$3&lt;=CODE(BS34),IF(AND($DB$3&lt;=CODE(BS34),CODE(BS34)&lt;=$DD$3),0,IF(AND($DG$3&lt;=CODE(BS34),CODE(BS34)&lt;=$DI$3),0,1)),0)),1)</f>
        <v>0</v>
      </c>
      <c r="FA34" s="652"/>
      <c r="FB34" s="652">
        <f>IF(ISERROR(VLOOKUP(BU34,'環境依存文字（電子入札利用不可）'!$A:$A,1,FALSE))=TRUE,IF(SUBSTITUTE(BU34,"　","")="",0,IF($CV$3&lt;=CODE(BU34),IF(AND($DB$3&lt;=CODE(BU34),CODE(BU34)&lt;=$DD$3),0,IF(AND($DG$3&lt;=CODE(BU34),CODE(BU34)&lt;=$DI$3),0,1)),0)),1)</f>
        <v>0</v>
      </c>
      <c r="FC34" s="652"/>
      <c r="FD34" s="652">
        <f>IF(ISERROR(VLOOKUP(BW34,'環境依存文字（電子入札利用不可）'!$A:$A,1,FALSE))=TRUE,IF(SUBSTITUTE(BW34,"　","")="",0,IF($CV$3&lt;=CODE(BW34),IF(AND($DB$3&lt;=CODE(BW34),CODE(BW34)&lt;=$DD$3),0,IF(AND($DG$3&lt;=CODE(BW34),CODE(BW34)&lt;=$DI$3),0,1)),0)),1)</f>
        <v>0</v>
      </c>
      <c r="FE34" s="652"/>
      <c r="FF34" s="652">
        <f>IF(ISERROR(VLOOKUP(BY34,'環境依存文字（電子入札利用不可）'!$A:$A,1,FALSE))=TRUE,IF(SUBSTITUTE(BY34,"　","")="",0,IF($CV$3&lt;=CODE(BY34),IF(AND($DB$3&lt;=CODE(BY34),CODE(BY34)&lt;=$DD$3),0,IF(AND($DG$3&lt;=CODE(BY34),CODE(BY34)&lt;=$DI$3),0,1)),0)),1)</f>
        <v>0</v>
      </c>
      <c r="FG34" s="652"/>
      <c r="FH34" s="652">
        <f>IF(ISERROR(VLOOKUP(CA34,'環境依存文字（電子入札利用不可）'!$A:$A,1,FALSE))=TRUE,IF(SUBSTITUTE(CA34,"　","")="",0,IF($CV$3&lt;=CODE(CA34),IF(AND($DB$3&lt;=CODE(CA34),CODE(CA34)&lt;=$DD$3),0,IF(AND($DG$3&lt;=CODE(CA34),CODE(CA34)&lt;=$DI$3),0,1)),0)),1)</f>
        <v>0</v>
      </c>
      <c r="FI34" s="652"/>
      <c r="FJ34" s="652">
        <f>IF(ISERROR(VLOOKUP(CC34,'環境依存文字（電子入札利用不可）'!$A:$A,1,FALSE))=TRUE,IF(SUBSTITUTE(CC34,"　","")="",0,IF($CV$3&lt;=CODE(CC34),IF(AND($DB$3&lt;=CODE(CC34),CODE(CC34)&lt;=$DD$3),0,IF(AND($DG$3&lt;=CODE(CC34),CODE(CC34)&lt;=$DI$3),0,1)),0)),1)</f>
        <v>0</v>
      </c>
    </row>
    <row r="35" spans="1:167" s="411" customFormat="1" ht="23.25" customHeight="1">
      <c r="A35" s="632"/>
      <c r="B35" s="632"/>
      <c r="C35" s="417"/>
      <c r="D35" s="417"/>
      <c r="E35" s="417"/>
      <c r="F35" s="417"/>
      <c r="G35" s="417"/>
      <c r="H35" s="417"/>
      <c r="I35" s="630"/>
      <c r="J35" s="630"/>
      <c r="K35" s="555"/>
      <c r="L35" s="555"/>
      <c r="M35" s="555"/>
      <c r="N35" s="555"/>
      <c r="O35" s="555"/>
      <c r="P35" s="555"/>
      <c r="Q35" s="555"/>
      <c r="R35" s="555"/>
      <c r="S35" s="556"/>
      <c r="T35" s="556"/>
      <c r="U35" s="556"/>
      <c r="V35" s="556"/>
      <c r="W35" s="556"/>
      <c r="X35" s="557"/>
      <c r="Y35" s="557"/>
      <c r="Z35" s="557"/>
      <c r="AA35" s="556"/>
      <c r="AB35" s="417"/>
      <c r="AC35" s="417"/>
      <c r="AD35" s="417"/>
      <c r="AE35" s="417"/>
      <c r="AF35" s="417"/>
      <c r="AG35" s="558"/>
      <c r="AH35" s="558"/>
      <c r="AI35" s="417"/>
      <c r="AJ35" s="558"/>
      <c r="AK35" s="558"/>
      <c r="AL35" s="417"/>
      <c r="AM35" s="558"/>
      <c r="AN35" s="558"/>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632"/>
      <c r="CK35" s="632"/>
      <c r="CL35" s="632"/>
      <c r="CM35" s="632"/>
      <c r="CN35" s="632"/>
      <c r="CO35" s="632"/>
      <c r="CP35" s="632"/>
      <c r="CQ35" s="632"/>
      <c r="CR35" s="632"/>
      <c r="CS35" s="632"/>
      <c r="CT35" s="632"/>
      <c r="CU35" s="632"/>
      <c r="CV35" s="632"/>
      <c r="CW35" s="632"/>
    </row>
    <row r="36" spans="1:167" s="548" customFormat="1" ht="23.25" customHeight="1" thickBot="1">
      <c r="A36" s="1461" t="s">
        <v>2528</v>
      </c>
      <c r="B36" s="1461"/>
      <c r="C36" s="1461"/>
      <c r="D36" s="1461"/>
      <c r="E36" s="1461"/>
      <c r="F36" s="1461"/>
      <c r="G36" s="1461"/>
      <c r="H36" s="1461"/>
      <c r="I36" s="1461"/>
      <c r="J36" s="1461"/>
      <c r="K36" s="1461"/>
      <c r="L36" s="1461"/>
      <c r="M36" s="1461"/>
      <c r="N36" s="1461"/>
      <c r="O36" s="1461"/>
      <c r="P36" s="1461"/>
      <c r="Q36" s="1461"/>
      <c r="R36" s="1461"/>
      <c r="S36" s="1461"/>
      <c r="T36" s="1461"/>
      <c r="U36" s="1461"/>
      <c r="V36" s="1461"/>
      <c r="W36" s="1461"/>
      <c r="X36" s="1461"/>
      <c r="Y36" s="1461"/>
      <c r="Z36" s="1461"/>
      <c r="AA36" s="1461"/>
      <c r="AB36" s="1461"/>
      <c r="AC36" s="1461"/>
      <c r="AD36" s="1461"/>
      <c r="AE36" s="1461"/>
      <c r="AF36" s="1461"/>
      <c r="AG36" s="1461"/>
      <c r="AH36" s="1461"/>
      <c r="AI36" s="1461"/>
      <c r="AJ36" s="1461"/>
      <c r="AK36" s="1461"/>
      <c r="AL36" s="1461"/>
      <c r="AM36" s="1461"/>
      <c r="AN36" s="1461"/>
      <c r="AO36" s="1461"/>
      <c r="AP36" s="1461"/>
      <c r="AQ36" s="1461"/>
      <c r="AR36" s="1461"/>
      <c r="AS36" s="1461"/>
      <c r="AT36" s="1461"/>
      <c r="AU36" s="1461"/>
      <c r="AV36" s="1461"/>
      <c r="AW36" s="1461"/>
      <c r="AX36" s="1461"/>
      <c r="AY36" s="1461"/>
      <c r="AZ36" s="1461"/>
      <c r="BA36" s="1461"/>
      <c r="BB36" s="1461"/>
      <c r="BC36" s="1461"/>
      <c r="BD36" s="1461"/>
      <c r="BE36" s="1461"/>
      <c r="BF36" s="1461"/>
      <c r="BG36" s="1461"/>
      <c r="BH36" s="1461"/>
      <c r="BI36" s="1461"/>
      <c r="BJ36" s="1461"/>
      <c r="BK36" s="1461"/>
    </row>
    <row r="37" spans="1:167" s="548" customFormat="1" ht="23.25" customHeight="1">
      <c r="B37" s="1455"/>
      <c r="C37" s="1507" t="s">
        <v>2522</v>
      </c>
      <c r="D37" s="1508"/>
      <c r="E37" s="1508"/>
      <c r="F37" s="1508"/>
      <c r="G37" s="1508"/>
      <c r="H37" s="1508"/>
      <c r="I37" s="1508"/>
      <c r="J37" s="1508"/>
      <c r="K37" s="1508"/>
      <c r="L37" s="1508"/>
      <c r="M37" s="1508"/>
      <c r="N37" s="1508"/>
      <c r="O37" s="1508"/>
      <c r="P37" s="1508"/>
      <c r="Q37" s="1508"/>
      <c r="R37" s="1508"/>
      <c r="S37" s="1508"/>
      <c r="T37" s="1508"/>
      <c r="U37" s="1508"/>
      <c r="V37" s="1509"/>
      <c r="W37" s="1457" t="s">
        <v>734</v>
      </c>
      <c r="X37" s="1457"/>
      <c r="Y37" s="1457"/>
      <c r="Z37" s="1457"/>
      <c r="AA37" s="1457"/>
      <c r="AB37" s="1457"/>
      <c r="AC37" s="1457"/>
      <c r="AD37" s="1457"/>
      <c r="AE37" s="1457"/>
      <c r="AF37" s="1457"/>
      <c r="AG37" s="1457"/>
      <c r="AH37" s="1457"/>
      <c r="AI37" s="1457"/>
      <c r="AJ37" s="1457"/>
      <c r="AK37" s="1457"/>
      <c r="AL37" s="1457"/>
      <c r="AM37" s="1457"/>
      <c r="AN37" s="1457"/>
      <c r="AO37" s="1457"/>
      <c r="AP37" s="1457"/>
      <c r="AQ37" s="1457"/>
      <c r="AR37" s="1457"/>
      <c r="AS37" s="1457"/>
      <c r="AT37" s="1457"/>
      <c r="AU37" s="1457"/>
      <c r="AV37" s="1457"/>
      <c r="AW37" s="1457"/>
      <c r="AX37" s="1457"/>
      <c r="AY37" s="1457"/>
      <c r="AZ37" s="1457"/>
      <c r="BA37" s="1457"/>
      <c r="BB37" s="1457"/>
      <c r="BC37" s="1457"/>
      <c r="BD37" s="1457"/>
      <c r="BE37" s="1457"/>
      <c r="BF37" s="1457"/>
      <c r="BG37" s="1459" t="s">
        <v>30</v>
      </c>
      <c r="BH37" s="1459"/>
      <c r="BI37" s="1459"/>
      <c r="BJ37" s="1459"/>
      <c r="BK37" s="1459"/>
      <c r="BL37" s="1459"/>
      <c r="BM37" s="1459"/>
      <c r="BN37" s="1459"/>
      <c r="BO37" s="1459" t="s">
        <v>735</v>
      </c>
      <c r="BP37" s="1459"/>
      <c r="BQ37" s="1459"/>
      <c r="BR37" s="1459"/>
      <c r="BS37" s="1459"/>
      <c r="BT37" s="1459"/>
      <c r="BU37" s="1459"/>
      <c r="BV37" s="1459"/>
      <c r="BW37" s="1459"/>
      <c r="BX37" s="1459"/>
      <c r="BY37" s="1459"/>
      <c r="BZ37" s="1459"/>
      <c r="CA37" s="1459"/>
      <c r="CB37" s="1459"/>
      <c r="CC37" s="1459"/>
      <c r="CD37" s="1473"/>
    </row>
    <row r="38" spans="1:167" s="548" customFormat="1" ht="23.25" customHeight="1" thickBot="1">
      <c r="B38" s="1456"/>
      <c r="C38" s="1510"/>
      <c r="D38" s="1511"/>
      <c r="E38" s="1511"/>
      <c r="F38" s="1511"/>
      <c r="G38" s="1511"/>
      <c r="H38" s="1511"/>
      <c r="I38" s="1511"/>
      <c r="J38" s="1511"/>
      <c r="K38" s="1511"/>
      <c r="L38" s="1511"/>
      <c r="M38" s="1511"/>
      <c r="N38" s="1511"/>
      <c r="O38" s="1511"/>
      <c r="P38" s="1511"/>
      <c r="Q38" s="1511"/>
      <c r="R38" s="1511"/>
      <c r="S38" s="1511"/>
      <c r="T38" s="1511"/>
      <c r="U38" s="1511"/>
      <c r="V38" s="1512"/>
      <c r="W38" s="1458"/>
      <c r="X38" s="1458"/>
      <c r="Y38" s="1458"/>
      <c r="Z38" s="1458"/>
      <c r="AA38" s="1458"/>
      <c r="AB38" s="1458"/>
      <c r="AC38" s="1458"/>
      <c r="AD38" s="1458"/>
      <c r="AE38" s="1458"/>
      <c r="AF38" s="1458"/>
      <c r="AG38" s="1458"/>
      <c r="AH38" s="1458"/>
      <c r="AI38" s="1458"/>
      <c r="AJ38" s="1458"/>
      <c r="AK38" s="1458"/>
      <c r="AL38" s="1458"/>
      <c r="AM38" s="1458"/>
      <c r="AN38" s="1458"/>
      <c r="AO38" s="1458"/>
      <c r="AP38" s="1458"/>
      <c r="AQ38" s="1458"/>
      <c r="AR38" s="1458"/>
      <c r="AS38" s="1458"/>
      <c r="AT38" s="1458"/>
      <c r="AU38" s="1458"/>
      <c r="AV38" s="1458"/>
      <c r="AW38" s="1458"/>
      <c r="AX38" s="1458"/>
      <c r="AY38" s="1458"/>
      <c r="AZ38" s="1458"/>
      <c r="BA38" s="1458"/>
      <c r="BB38" s="1458"/>
      <c r="BC38" s="1458"/>
      <c r="BD38" s="1458"/>
      <c r="BE38" s="1458"/>
      <c r="BF38" s="1458"/>
      <c r="BG38" s="1474" t="s">
        <v>736</v>
      </c>
      <c r="BH38" s="1474"/>
      <c r="BI38" s="1474"/>
      <c r="BJ38" s="1474"/>
      <c r="BK38" s="1474"/>
      <c r="BL38" s="1474"/>
      <c r="BM38" s="1474"/>
      <c r="BN38" s="1474"/>
      <c r="BO38" s="1474"/>
      <c r="BP38" s="1474"/>
      <c r="BQ38" s="1474"/>
      <c r="BR38" s="1474"/>
      <c r="BS38" s="1474"/>
      <c r="BT38" s="1474"/>
      <c r="BU38" s="1474"/>
      <c r="BV38" s="1474"/>
      <c r="BW38" s="1474"/>
      <c r="BX38" s="1474"/>
      <c r="BY38" s="1474"/>
      <c r="BZ38" s="1474"/>
      <c r="CA38" s="1474"/>
      <c r="CB38" s="1474"/>
      <c r="CC38" s="1474"/>
      <c r="CD38" s="1475"/>
    </row>
    <row r="39" spans="1:167" s="548" customFormat="1" ht="23.25" customHeight="1">
      <c r="B39" s="1424">
        <v>1</v>
      </c>
      <c r="C39" s="1426" t="str">
        <f>+IF(入力シート!$F209="","",入力シート!F209)</f>
        <v/>
      </c>
      <c r="D39" s="1427"/>
      <c r="E39" s="1430" t="s">
        <v>34</v>
      </c>
      <c r="F39" s="1432" t="str">
        <f>+IF(入力シート!$H209="","",MID(TEXT(入力シート!$H209,"0#"),入力シート!$BJ$9,1))</f>
        <v/>
      </c>
      <c r="G39" s="1427"/>
      <c r="H39" s="1432" t="str">
        <f>+IF(入力シート!$H209="","",MID(TEXT(入力シート!$H209,"0#"),入力シート!$BL$9,1))</f>
        <v/>
      </c>
      <c r="I39" s="1427"/>
      <c r="J39" s="1430" t="s">
        <v>34</v>
      </c>
      <c r="K39" s="1434" t="str">
        <f>+IF(入力シート!$J209="","",MID(TEXT(入力シート!$J209,"00000#"),入力シート!$BJ$9,1))</f>
        <v/>
      </c>
      <c r="L39" s="1435"/>
      <c r="M39" s="1434" t="str">
        <f>+IF(入力シート!$J209="","",MID(TEXT(入力シート!$J209,"00000#"),入力シート!$BL$9,1))</f>
        <v/>
      </c>
      <c r="N39" s="1435"/>
      <c r="O39" s="1434" t="str">
        <f>+IF(入力シート!$J209="","",MID(TEXT(入力シート!$J209,"00000#"),入力シート!$BN$9,1))</f>
        <v/>
      </c>
      <c r="P39" s="1435"/>
      <c r="Q39" s="1434" t="str">
        <f>+IF(入力シート!$J209="","",MID(TEXT(入力シート!$J209,"00000#"),入力シート!$BP$9,1))</f>
        <v/>
      </c>
      <c r="R39" s="1435"/>
      <c r="S39" s="1434" t="str">
        <f>+IF(入力シート!$J209="","",MID(TEXT(入力シート!$J209,"00000#"),入力シート!$BR$9,1))</f>
        <v/>
      </c>
      <c r="T39" s="1435"/>
      <c r="U39" s="1434" t="str">
        <f>+IF(入力シート!$J209="","",MID(TEXT(入力シート!$J209,"00000#"),入力シート!$BT$9,1))</f>
        <v/>
      </c>
      <c r="V39" s="1435"/>
      <c r="W39" s="1472" t="str">
        <f>+IF(入力シート!$L209="","",MID(入力シート!$L209,入力シート!BI$181,1))</f>
        <v/>
      </c>
      <c r="X39" s="1471"/>
      <c r="Y39" s="1468" t="str">
        <f>+IF(入力シート!$L209="","",MID(入力シート!$L209,入力シート!BK$181,1))</f>
        <v/>
      </c>
      <c r="Z39" s="1471"/>
      <c r="AA39" s="1468" t="str">
        <f>+IF(入力シート!$L209="","",MID(入力シート!$L209,入力シート!BM$181,1))</f>
        <v/>
      </c>
      <c r="AB39" s="1471"/>
      <c r="AC39" s="1468" t="str">
        <f>+IF(入力シート!$L209="","",MID(入力シート!$L209,入力シート!BO$181,1))</f>
        <v/>
      </c>
      <c r="AD39" s="1471"/>
      <c r="AE39" s="1468" t="str">
        <f>+IF(入力シート!$L209="","",MID(入力シート!$L209,入力シート!BQ$181,1))</f>
        <v/>
      </c>
      <c r="AF39" s="1471"/>
      <c r="AG39" s="1468" t="str">
        <f>+IF(入力シート!$L209="","",MID(入力シート!$L209,入力シート!BS$181,1))</f>
        <v/>
      </c>
      <c r="AH39" s="1471"/>
      <c r="AI39" s="1468" t="str">
        <f>+IF(入力シート!$L209="","",MID(入力シート!$L209,入力シート!BU$181,1))</f>
        <v/>
      </c>
      <c r="AJ39" s="1471"/>
      <c r="AK39" s="1468" t="str">
        <f>+IF(入力シート!$L209="","",MID(入力シート!$L209,入力シート!BW$181,1))</f>
        <v/>
      </c>
      <c r="AL39" s="1471"/>
      <c r="AM39" s="1468" t="str">
        <f>+IF(入力シート!$L209="","",MID(入力シート!$L209,入力シート!BY$181,1))</f>
        <v/>
      </c>
      <c r="AN39" s="1471"/>
      <c r="AO39" s="1468" t="str">
        <f>+IF(入力シート!$L209="","",MID(入力シート!$L209,入力シート!CA$181,1))</f>
        <v/>
      </c>
      <c r="AP39" s="1471"/>
      <c r="AQ39" s="1468" t="str">
        <f>+IF(入力シート!$L209="","",MID(入力シート!$L209,入力シート!CC$181,1))</f>
        <v/>
      </c>
      <c r="AR39" s="1471"/>
      <c r="AS39" s="1468" t="str">
        <f>+IF(入力シート!$L209="","",MID(入力シート!$L209,入力シート!CE$181,1))</f>
        <v/>
      </c>
      <c r="AT39" s="1471"/>
      <c r="AU39" s="1468" t="str">
        <f>+IF(入力シート!$L209="","",MID(入力シート!$L209,入力シート!CG$181,1))</f>
        <v/>
      </c>
      <c r="AV39" s="1471"/>
      <c r="AW39" s="1468" t="str">
        <f>+IF(入力シート!$L209="","",MID(入力シート!$L209,入力シート!CI$181,1))</f>
        <v/>
      </c>
      <c r="AX39" s="1471"/>
      <c r="AY39" s="1468" t="str">
        <f>+IF(入力シート!$L209="","",MID(入力シート!$L209,入力シート!CK$181,1))</f>
        <v/>
      </c>
      <c r="AZ39" s="1471"/>
      <c r="BA39" s="1468" t="str">
        <f>+IF(入力シート!$L209="","",MID(入力シート!$L209,入力シート!CM$181,1))</f>
        <v/>
      </c>
      <c r="BB39" s="1471"/>
      <c r="BC39" s="1468" t="str">
        <f>+IF(入力シート!$L209="","",MID(入力シート!$L209,入力シート!CO$181,1))</f>
        <v/>
      </c>
      <c r="BD39" s="1471"/>
      <c r="BE39" s="1815" t="str">
        <f>+IF(入力シート!$L209="","",MID(入力シート!$L209,入力シート!CQ$181,1))</f>
        <v/>
      </c>
      <c r="BF39" s="1816"/>
      <c r="BG39" s="655" t="str">
        <f>+IF(入力シート!$Z209="","",MID(TEXT(入力シート!$Z209,"00#"),入力シート!BI$183,1))</f>
        <v/>
      </c>
      <c r="BH39" s="656" t="str">
        <f>+IF(入力シート!$Z209="","",MID(TEXT(入力シート!$Z209,"00#"),入力シート!BJ$183,1))</f>
        <v/>
      </c>
      <c r="BI39" s="552" t="str">
        <f>+IF(入力シート!$Z209="","",MID(TEXT(入力シート!$Z209,"00#"),入力シート!BK$183,1))</f>
        <v/>
      </c>
      <c r="BJ39" s="553" t="s">
        <v>34</v>
      </c>
      <c r="BK39" s="552" t="str">
        <f>+IF(入力シート!$AC209="","",MID(TEXT(入力シート!$AC209,"000#"),入力シート!BI$183,1))</f>
        <v/>
      </c>
      <c r="BL39" s="552" t="str">
        <f>+IF(入力シート!$AC209="","",MID(TEXT(入力シート!$AC209,"000#"),入力シート!BJ$183,1))</f>
        <v/>
      </c>
      <c r="BM39" s="552" t="str">
        <f>+IF(入力シート!$AC209="","",MID(TEXT(入力シート!$AC209,"000#"),入力シート!BK$183,1))</f>
        <v/>
      </c>
      <c r="BN39" s="552" t="str">
        <f>+IF(入力シート!$AC209="","",MID(TEXT(入力シート!$AC209,"000#"),入力シート!BL$183,1))</f>
        <v/>
      </c>
      <c r="BO39" s="1470" t="str">
        <f>+IF(入力シート!$AE209="","",MID(入力シート!$AE209,入力シート!BI$181,1))</f>
        <v/>
      </c>
      <c r="BP39" s="1421"/>
      <c r="BQ39" s="1420" t="str">
        <f>+IF(入力シート!$AE209="","",MID(入力シート!$AE209,入力シート!BK$181,1))</f>
        <v/>
      </c>
      <c r="BR39" s="1421"/>
      <c r="BS39" s="1420" t="str">
        <f>+IF(入力シート!$AE209="","",MID(入力シート!$AE209,入力シート!BM$181,1))</f>
        <v/>
      </c>
      <c r="BT39" s="1421"/>
      <c r="BU39" s="1441" t="str">
        <f>+IF(入力シート!$AE209="","",MID(入力シート!$AE209,入力シート!BO$181,1))</f>
        <v/>
      </c>
      <c r="BV39" s="1442"/>
      <c r="BW39" s="1420" t="str">
        <f>+IF(入力シート!$AE209="","",MID(入力シート!$AE209,入力シート!BQ$181,1))</f>
        <v/>
      </c>
      <c r="BX39" s="1421"/>
      <c r="BY39" s="1420" t="str">
        <f>+IF(入力シート!$AE209="","",MID(入力シート!$AE209,入力シート!BS$181,1))</f>
        <v/>
      </c>
      <c r="BZ39" s="1421"/>
      <c r="CA39" s="1441" t="str">
        <f>+IF(入力シート!$AE209="","",MID(入力シート!$AE209,入力シート!BU$181,1))</f>
        <v/>
      </c>
      <c r="CB39" s="1442"/>
      <c r="CC39" s="1420" t="str">
        <f>+IF(入力シート!$AE209="","",MID(入力シート!$AE209,入力シート!BW$181,1))</f>
        <v/>
      </c>
      <c r="CD39" s="1466"/>
      <c r="DA39" s="411"/>
      <c r="DB39" s="589">
        <f>+SUM(DD39:FV40)</f>
        <v>0</v>
      </c>
      <c r="DC39" s="411"/>
      <c r="DD39" s="411">
        <f>IF(ISERROR(VLOOKUP(W39,'環境依存文字（電子入札利用不可）'!$A:$A,1,FALSE))=TRUE,IF(SUBSTITUTE(W39,"　","")="",0,IF($CV$3&lt;=CODE(W39),IF(AND($DB$3&lt;=CODE(W39),CODE(W39)&lt;=$DD$3),0,IF(AND($DG$3&lt;=CODE(W39),CODE(W39)&lt;=$DI$3),0,1)),0)),1)</f>
        <v>0</v>
      </c>
      <c r="DE39" s="652"/>
      <c r="DF39" s="652">
        <f>IF(ISERROR(VLOOKUP(Y39,'環境依存文字（電子入札利用不可）'!$A:$A,1,FALSE))=TRUE,IF(SUBSTITUTE(Y39,"　","")="",0,IF($CV$3&lt;=CODE(Y39),IF(AND($DB$3&lt;=CODE(Y39),CODE(Y39)&lt;=$DD$3),0,IF(AND($DG$3&lt;=CODE(Y39),CODE(Y39)&lt;=$DI$3),0,1)),0)),1)</f>
        <v>0</v>
      </c>
      <c r="DG39" s="652"/>
      <c r="DH39" s="652">
        <f>IF(ISERROR(VLOOKUP(AA39,'環境依存文字（電子入札利用不可）'!$A:$A,1,FALSE))=TRUE,IF(SUBSTITUTE(AA39,"　","")="",0,IF($CV$3&lt;=CODE(AA39),IF(AND($DB$3&lt;=CODE(AA39),CODE(AA39)&lt;=$DD$3),0,IF(AND($DG$3&lt;=CODE(AA39),CODE(AA39)&lt;=$DI$3),0,1)),0)),1)</f>
        <v>0</v>
      </c>
      <c r="DI39" s="652"/>
      <c r="DJ39" s="652">
        <f>IF(ISERROR(VLOOKUP(AC39,'環境依存文字（電子入札利用不可）'!$A:$A,1,FALSE))=TRUE,IF(SUBSTITUTE(AC39,"　","")="",0,IF($CV$3&lt;=CODE(AC39),IF(AND($DB$3&lt;=CODE(AC39),CODE(AC39)&lt;=$DD$3),0,IF(AND($DG$3&lt;=CODE(AC39),CODE(AC39)&lt;=$DI$3),0,1)),0)),1)</f>
        <v>0</v>
      </c>
      <c r="DK39" s="652"/>
      <c r="DL39" s="652">
        <f>IF(ISERROR(VLOOKUP(AE39,'環境依存文字（電子入札利用不可）'!$A:$A,1,FALSE))=TRUE,IF(SUBSTITUTE(AE39,"　","")="",0,IF($CV$3&lt;=CODE(AE39),IF(AND($DB$3&lt;=CODE(AE39),CODE(AE39)&lt;=$DD$3),0,IF(AND($DG$3&lt;=CODE(AE39),CODE(AE39)&lt;=$DI$3),0,1)),0)),1)</f>
        <v>0</v>
      </c>
      <c r="DM39" s="652"/>
      <c r="DN39" s="652">
        <f>IF(ISERROR(VLOOKUP(AG39,'環境依存文字（電子入札利用不可）'!$A:$A,1,FALSE))=TRUE,IF(SUBSTITUTE(AG39,"　","")="",0,IF($CV$3&lt;=CODE(AG39),IF(AND($DB$3&lt;=CODE(AG39),CODE(AG39)&lt;=$DD$3),0,IF(AND($DG$3&lt;=CODE(AG39),CODE(AG39)&lt;=$DI$3),0,1)),0)),1)</f>
        <v>0</v>
      </c>
      <c r="DO39" s="652"/>
      <c r="DP39" s="652">
        <f>IF(ISERROR(VLOOKUP(AI39,'環境依存文字（電子入札利用不可）'!$A:$A,1,FALSE))=TRUE,IF(SUBSTITUTE(AI39,"　","")="",0,IF($CV$3&lt;=CODE(AI39),IF(AND($DB$3&lt;=CODE(AI39),CODE(AI39)&lt;=$DD$3),0,IF(AND($DG$3&lt;=CODE(AI39),CODE(AI39)&lt;=$DI$3),0,1)),0)),1)</f>
        <v>0</v>
      </c>
      <c r="DQ39" s="652"/>
      <c r="DR39" s="652">
        <f>IF(ISERROR(VLOOKUP(AK39,'環境依存文字（電子入札利用不可）'!$A:$A,1,FALSE))=TRUE,IF(SUBSTITUTE(AK39,"　","")="",0,IF($CV$3&lt;=CODE(AK39),IF(AND($DB$3&lt;=CODE(AK39),CODE(AK39)&lt;=$DD$3),0,IF(AND($DG$3&lt;=CODE(AK39),CODE(AK39)&lt;=$DI$3),0,1)),0)),1)</f>
        <v>0</v>
      </c>
      <c r="DS39" s="652"/>
      <c r="DT39" s="652">
        <f>IF(ISERROR(VLOOKUP(AM39,'環境依存文字（電子入札利用不可）'!$A:$A,1,FALSE))=TRUE,IF(SUBSTITUTE(AM39,"　","")="",0,IF($CV$3&lt;=CODE(AM39),IF(AND($DB$3&lt;=CODE(AM39),CODE(AM39)&lt;=$DD$3),0,IF(AND($DG$3&lt;=CODE(AM39),CODE(AM39)&lt;=$DI$3),0,1)),0)),1)</f>
        <v>0</v>
      </c>
      <c r="DU39" s="652"/>
      <c r="DV39" s="652">
        <f>IF(ISERROR(VLOOKUP(AO39,'環境依存文字（電子入札利用不可）'!$A:$A,1,FALSE))=TRUE,IF(SUBSTITUTE(AO39,"　","")="",0,IF($CV$3&lt;=CODE(AO39),IF(AND($DB$3&lt;=CODE(AO39),CODE(AO39)&lt;=$DD$3),0,IF(AND($DG$3&lt;=CODE(AO39),CODE(AO39)&lt;=$DI$3),0,1)),0)),1)</f>
        <v>0</v>
      </c>
      <c r="DW39" s="652"/>
      <c r="DX39" s="652">
        <f>IF(ISERROR(VLOOKUP(AQ39,'環境依存文字（電子入札利用不可）'!$A:$A,1,FALSE))=TRUE,IF(SUBSTITUTE(AQ39,"　","")="",0,IF($CV$3&lt;=CODE(AQ39),IF(AND($DB$3&lt;=CODE(AQ39),CODE(AQ39)&lt;=$DD$3),0,IF(AND($DG$3&lt;=CODE(AQ39),CODE(AQ39)&lt;=$DI$3),0,1)),0)),1)</f>
        <v>0</v>
      </c>
      <c r="DY39" s="652"/>
      <c r="DZ39" s="652">
        <f>IF(ISERROR(VLOOKUP(AS39,'環境依存文字（電子入札利用不可）'!$A:$A,1,FALSE))=TRUE,IF(SUBSTITUTE(AS39,"　","")="",0,IF($CV$3&lt;=CODE(AS39),IF(AND($DB$3&lt;=CODE(AS39),CODE(AS39)&lt;=$DD$3),0,IF(AND($DG$3&lt;=CODE(AS39),CODE(AS39)&lt;=$DI$3),0,1)),0)),1)</f>
        <v>0</v>
      </c>
      <c r="EA39" s="652"/>
      <c r="EB39" s="652">
        <f>IF(ISERROR(VLOOKUP(AU39,'環境依存文字（電子入札利用不可）'!$A:$A,1,FALSE))=TRUE,IF(SUBSTITUTE(AU39,"　","")="",0,IF($CV$3&lt;=CODE(AU39),IF(AND($DB$3&lt;=CODE(AU39),CODE(AU39)&lt;=$DD$3),0,IF(AND($DG$3&lt;=CODE(AU39),CODE(AU39)&lt;=$DI$3),0,1)),0)),1)</f>
        <v>0</v>
      </c>
      <c r="EC39" s="652"/>
      <c r="ED39" s="652">
        <f>IF(ISERROR(VLOOKUP(AW39,'環境依存文字（電子入札利用不可）'!$A:$A,1,FALSE))=TRUE,IF(SUBSTITUTE(AW39,"　","")="",0,IF($CV$3&lt;=CODE(AW39),IF(AND($DB$3&lt;=CODE(AW39),CODE(AW39)&lt;=$DD$3),0,IF(AND($DG$3&lt;=CODE(AW39),CODE(AW39)&lt;=$DI$3),0,1)),0)),1)</f>
        <v>0</v>
      </c>
      <c r="EE39" s="652"/>
      <c r="EF39" s="652">
        <f>IF(ISERROR(VLOOKUP(AY39,'環境依存文字（電子入札利用不可）'!$A:$A,1,FALSE))=TRUE,IF(SUBSTITUTE(AY39,"　","")="",0,IF($CV$3&lt;=CODE(AY39),IF(AND($DB$3&lt;=CODE(AY39),CODE(AY39)&lt;=$DD$3),0,IF(AND($DG$3&lt;=CODE(AY39),CODE(AY39)&lt;=$DI$3),0,1)),0)),1)</f>
        <v>0</v>
      </c>
      <c r="EG39" s="652"/>
      <c r="EH39" s="652">
        <f>IF(ISERROR(VLOOKUP(BA39,'環境依存文字（電子入札利用不可）'!$A:$A,1,FALSE))=TRUE,IF(SUBSTITUTE(BA39,"　","")="",0,IF($CV$3&lt;=CODE(BA39),IF(AND($DB$3&lt;=CODE(BA39),CODE(BA39)&lt;=$DD$3),0,IF(AND($DG$3&lt;=CODE(BA39),CODE(BA39)&lt;=$DI$3),0,1)),0)),1)</f>
        <v>0</v>
      </c>
      <c r="EI39" s="652"/>
      <c r="EJ39" s="652">
        <f>IF(ISERROR(VLOOKUP(BC39,'環境依存文字（電子入札利用不可）'!$A:$A,1,FALSE))=TRUE,IF(SUBSTITUTE(BC39,"　","")="",0,IF($CV$3&lt;=CODE(BC39),IF(AND($DB$3&lt;=CODE(BC39),CODE(BC39)&lt;=$DD$3),0,IF(AND($DG$3&lt;=CODE(BC39),CODE(BC39)&lt;=$DI$3),0,1)),0)),1)</f>
        <v>0</v>
      </c>
      <c r="EK39" s="652"/>
      <c r="EL39" s="652">
        <f>IF(ISERROR(VLOOKUP(BE39,'環境依存文字（電子入札利用不可）'!$A:$A,1,FALSE))=TRUE,IF(SUBSTITUTE(BE39,"　","")="",0,IF($CV$3&lt;=CODE(BE39),IF(AND($DB$3&lt;=CODE(BE39),CODE(BE39)&lt;=$DD$3),0,IF(AND($DG$3&lt;=CODE(BE39),CODE(BE39)&lt;=$DI$3),0,1)),0)),1)</f>
        <v>0</v>
      </c>
      <c r="EM39" s="652"/>
      <c r="EN39" s="652"/>
      <c r="EO39" s="652"/>
      <c r="EP39" s="652"/>
      <c r="EQ39" s="652"/>
      <c r="ER39" s="652"/>
      <c r="ES39" s="652"/>
      <c r="ET39" s="652"/>
      <c r="EU39" s="652"/>
      <c r="EV39" s="652">
        <f>IF(ISERROR(VLOOKUP(BO39,'環境依存文字（電子入札利用不可）'!$A:$A,1,FALSE))=TRUE,IF(SUBSTITUTE(BO39,"　","")="",0,IF($CV$3&lt;=CODE(BO39),IF(AND($DB$3&lt;=CODE(BO39),CODE(BO39)&lt;=$DD$3),0,IF(AND($DG$3&lt;=CODE(BO39),CODE(BO39)&lt;=$DI$3),0,1)),0)),1)</f>
        <v>0</v>
      </c>
      <c r="EW39" s="652"/>
      <c r="EX39" s="652">
        <f>IF(ISERROR(VLOOKUP(BQ39,'環境依存文字（電子入札利用不可）'!$A:$A,1,FALSE))=TRUE,IF(SUBSTITUTE(BQ39,"　","")="",0,IF($CV$3&lt;=CODE(BQ39),IF(AND($DB$3&lt;=CODE(BQ39),CODE(BQ39)&lt;=$DD$3),0,IF(AND($DG$3&lt;=CODE(BQ39),CODE(BQ39)&lt;=$DI$3),0,1)),0)),1)</f>
        <v>0</v>
      </c>
      <c r="EY39" s="652"/>
      <c r="EZ39" s="652">
        <f>IF(ISERROR(VLOOKUP(BS39,'環境依存文字（電子入札利用不可）'!$A:$A,1,FALSE))=TRUE,IF(SUBSTITUTE(BS39,"　","")="",0,IF($CV$3&lt;=CODE(BS39),IF(AND($DB$3&lt;=CODE(BS39),CODE(BS39)&lt;=$DD$3),0,IF(AND($DG$3&lt;=CODE(BS39),CODE(BS39)&lt;=$DI$3),0,1)),0)),1)</f>
        <v>0</v>
      </c>
      <c r="FA39" s="652"/>
      <c r="FB39" s="652">
        <f>IF(ISERROR(VLOOKUP(BU39,'環境依存文字（電子入札利用不可）'!$A:$A,1,FALSE))=TRUE,IF(SUBSTITUTE(BU39,"　","")="",0,IF($CV$3&lt;=CODE(BU39),IF(AND($DB$3&lt;=CODE(BU39),CODE(BU39)&lt;=$DD$3),0,IF(AND($DG$3&lt;=CODE(BU39),CODE(BU39)&lt;=$DI$3),0,1)),0)),1)</f>
        <v>0</v>
      </c>
      <c r="FC39" s="652"/>
      <c r="FD39" s="652">
        <f>IF(ISERROR(VLOOKUP(BW39,'環境依存文字（電子入札利用不可）'!$A:$A,1,FALSE))=TRUE,IF(SUBSTITUTE(BW39,"　","")="",0,IF($CV$3&lt;=CODE(BW39),IF(AND($DB$3&lt;=CODE(BW39),CODE(BW39)&lt;=$DD$3),0,IF(AND($DG$3&lt;=CODE(BW39),CODE(BW39)&lt;=$DI$3),0,1)),0)),1)</f>
        <v>0</v>
      </c>
      <c r="FE39" s="652"/>
      <c r="FF39" s="652">
        <f>IF(ISERROR(VLOOKUP(BY39,'環境依存文字（電子入札利用不可）'!$A:$A,1,FALSE))=TRUE,IF(SUBSTITUTE(BY39,"　","")="",0,IF($CV$3&lt;=CODE(BY39),IF(AND($DB$3&lt;=CODE(BY39),CODE(BY39)&lt;=$DD$3),0,IF(AND($DG$3&lt;=CODE(BY39),CODE(BY39)&lt;=$DI$3),0,1)),0)),1)</f>
        <v>0</v>
      </c>
      <c r="FG39" s="652"/>
      <c r="FH39" s="652">
        <f>IF(ISERROR(VLOOKUP(CA39,'環境依存文字（電子入札利用不可）'!$A:$A,1,FALSE))=TRUE,IF(SUBSTITUTE(CA39,"　","")="",0,IF($CV$3&lt;=CODE(CA39),IF(AND($DB$3&lt;=CODE(CA39),CODE(CA39)&lt;=$DD$3),0,IF(AND($DG$3&lt;=CODE(CA39),CODE(CA39)&lt;=$DI$3),0,1)),0)),1)</f>
        <v>0</v>
      </c>
      <c r="FI39" s="652"/>
      <c r="FJ39" s="652">
        <f>IF(ISERROR(VLOOKUP(CC39,'環境依存文字（電子入札利用不可）'!$A:$A,1,FALSE))=TRUE,IF(SUBSTITUTE(CC39,"　","")="",0,IF($CV$3&lt;=CODE(CC39),IF(AND($DB$3&lt;=CODE(CC39),CODE(CC39)&lt;=$DD$3),0,IF(AND($DG$3&lt;=CODE(CC39),CODE(CC39)&lt;=$DI$3),0,1)),0)),1)</f>
        <v>0</v>
      </c>
    </row>
    <row r="40" spans="1:167" s="411" customFormat="1" ht="23.25" customHeight="1" thickBot="1">
      <c r="A40" s="632"/>
      <c r="B40" s="1425"/>
      <c r="C40" s="1428"/>
      <c r="D40" s="1429"/>
      <c r="E40" s="1431"/>
      <c r="F40" s="1433"/>
      <c r="G40" s="1429"/>
      <c r="H40" s="1433"/>
      <c r="I40" s="1429"/>
      <c r="J40" s="1431"/>
      <c r="K40" s="1436"/>
      <c r="L40" s="1437"/>
      <c r="M40" s="1436"/>
      <c r="N40" s="1437"/>
      <c r="O40" s="1436"/>
      <c r="P40" s="1437"/>
      <c r="Q40" s="1436"/>
      <c r="R40" s="1437"/>
      <c r="S40" s="1436"/>
      <c r="T40" s="1437"/>
      <c r="U40" s="1436"/>
      <c r="V40" s="1437"/>
      <c r="W40" s="1467" t="str">
        <f>+IF(入力シート!$L209="","",MID(入力シート!$L209,入力シート!CS$181,1))</f>
        <v/>
      </c>
      <c r="X40" s="1463"/>
      <c r="Y40" s="1462" t="str">
        <f>+IF(入力シート!$L209="","",MID(入力シート!$L209,入力シート!CU$181,1))</f>
        <v/>
      </c>
      <c r="Z40" s="1463"/>
      <c r="AA40" s="1462" t="str">
        <f>+IF(入力シート!$L209="","",MID(入力シート!$L209,入力シート!CW$181,1))</f>
        <v/>
      </c>
      <c r="AB40" s="1463"/>
      <c r="AC40" s="1462" t="str">
        <f>+IF(入力シート!$L209="","",MID(入力シート!$L209,入力シート!CY$181,1))</f>
        <v/>
      </c>
      <c r="AD40" s="1463"/>
      <c r="AE40" s="1462" t="str">
        <f>+IF(入力シート!$L209="","",MID(入力シート!$L209,入力シート!DA$181,1))</f>
        <v/>
      </c>
      <c r="AF40" s="1463"/>
      <c r="AG40" s="1462" t="str">
        <f>+IF(入力シート!$L209="","",MID(入力シート!$L209,入力シート!DC$181,1))</f>
        <v/>
      </c>
      <c r="AH40" s="1463"/>
      <c r="AI40" s="1462" t="str">
        <f>+IF(入力シート!$L209="","",MID(入力シート!$L209,入力シート!DE$181,1))</f>
        <v/>
      </c>
      <c r="AJ40" s="1463"/>
      <c r="AK40" s="1462" t="str">
        <f>+IF(入力シート!$L209="","",MID(入力シート!$L209,入力シート!DG$181,1))</f>
        <v/>
      </c>
      <c r="AL40" s="1463"/>
      <c r="AM40" s="1462" t="str">
        <f>+IF(入力シート!$L209="","",MID(入力シート!$L209,入力シート!DI$181,1))</f>
        <v/>
      </c>
      <c r="AN40" s="1463"/>
      <c r="AO40" s="1462" t="str">
        <f>+IF(入力シート!$L209="","",MID(入力シート!$L209,入力シート!DK$181,1))</f>
        <v/>
      </c>
      <c r="AP40" s="1463"/>
      <c r="AQ40" s="1462" t="str">
        <f>+IF(入力シート!$L209="","",MID(入力シート!$L209,入力シート!DM$181,1))</f>
        <v/>
      </c>
      <c r="AR40" s="1463"/>
      <c r="AS40" s="1462" t="str">
        <f>+IF(入力シート!$L209="","",MID(入力シート!$L209,入力シート!DO$181,1))</f>
        <v/>
      </c>
      <c r="AT40" s="1463"/>
      <c r="AU40" s="1462" t="str">
        <f>+IF(入力シート!$L209="","",MID(入力シート!$L209,入力シート!DQ$181,1))</f>
        <v/>
      </c>
      <c r="AV40" s="1463"/>
      <c r="AW40" s="1462" t="str">
        <f>+IF(入力シート!$L209="","",MID(入力シート!$L209,入力シート!DS$181,1))</f>
        <v/>
      </c>
      <c r="AX40" s="1463"/>
      <c r="AY40" s="1462" t="str">
        <f>+IF(入力シート!$L209="","",MID(入力シート!$L209,入力シート!DU$181,1))</f>
        <v/>
      </c>
      <c r="AZ40" s="1463"/>
      <c r="BA40" s="1462" t="str">
        <f>+IF(入力シート!$L209="","",MID(入力シート!$L209,入力シート!DW$181,1))</f>
        <v/>
      </c>
      <c r="BB40" s="1463"/>
      <c r="BC40" s="1462" t="str">
        <f>+IF(入力シート!$L209="","",MID(入力シート!$L209,入力シート!DY$181,1))</f>
        <v/>
      </c>
      <c r="BD40" s="1463"/>
      <c r="BE40" s="1813" t="str">
        <f>+IF(入力シート!$L209="","",MID(入力シート!$L209,入力シート!EA$181,1))</f>
        <v/>
      </c>
      <c r="BF40" s="1814"/>
      <c r="BG40" s="1465" t="str">
        <f>+IF(入力シート!$BJ209="","",MID(入力シート!$BJ209,入力シート!BI$181,1))</f>
        <v>　</v>
      </c>
      <c r="BH40" s="1406"/>
      <c r="BI40" s="1405" t="str">
        <f>+IF(入力シート!$BJ209="","",MID(入力シート!$BJ209,入力シート!BK$181,1))</f>
        <v/>
      </c>
      <c r="BJ40" s="1406"/>
      <c r="BK40" s="1411" t="str">
        <f>+IF(入力シート!$BJ209="","",MID(入力シート!$BJ209,入力シート!BM$181,1))</f>
        <v/>
      </c>
      <c r="BL40" s="1412"/>
      <c r="BM40" s="1405" t="str">
        <f>+IF(入力シート!$BJ209="","",MID(入力シート!$BJ209,入力シート!BO$181,1))</f>
        <v/>
      </c>
      <c r="BN40" s="1406"/>
      <c r="BO40" s="1405" t="str">
        <f>+IF(入力シート!$BJ209="","",MID(入力シート!$BJ209,入力シート!BQ$181,1))</f>
        <v/>
      </c>
      <c r="BP40" s="1406"/>
      <c r="BQ40" s="1411" t="str">
        <f>+IF(入力シート!$BJ209="","",MID(入力シート!$BJ209,入力シート!BS$181,1))</f>
        <v/>
      </c>
      <c r="BR40" s="1412"/>
      <c r="BS40" s="1405" t="str">
        <f>+IF(入力シート!$BJ209="","",MID(入力シート!$BJ209,入力シート!BU$181,1))</f>
        <v/>
      </c>
      <c r="BT40" s="1406"/>
      <c r="BU40" s="1405" t="str">
        <f>+IF(入力シート!$BJ209="","",MID(入力シート!$BJ209,入力シート!BW$181,1))</f>
        <v/>
      </c>
      <c r="BV40" s="1406"/>
      <c r="BW40" s="1405" t="str">
        <f>+IF(入力シート!$BJ209="","",MID(入力シート!$BJ209,入力シート!BY$181,1))</f>
        <v/>
      </c>
      <c r="BX40" s="1406"/>
      <c r="BY40" s="1405" t="str">
        <f>+IF(入力シート!$BJ209="","",MID(入力シート!$BJ209,入力シート!CA$181,1))</f>
        <v/>
      </c>
      <c r="BZ40" s="1406"/>
      <c r="CA40" s="1405" t="str">
        <f>+IF(入力シート!$BJ209="","",MID(入力シート!$BJ209,入力シート!CC$181,1))</f>
        <v/>
      </c>
      <c r="CB40" s="1406"/>
      <c r="CC40" s="1405" t="str">
        <f>+IF(入力シート!$BJ209="","",MID(入力シート!$BJ209,入力シート!CE$181,1))</f>
        <v/>
      </c>
      <c r="CD40" s="1460"/>
      <c r="CE40" s="632"/>
      <c r="CF40" s="632"/>
      <c r="CG40" s="632"/>
      <c r="CH40" s="632"/>
      <c r="CI40" s="632"/>
      <c r="CJ40" s="632"/>
      <c r="CK40" s="632"/>
      <c r="CL40" s="632"/>
      <c r="CM40" s="632"/>
      <c r="CN40" s="632"/>
      <c r="CO40" s="632"/>
      <c r="CP40" s="632"/>
      <c r="CQ40" s="632"/>
      <c r="CR40" s="632"/>
      <c r="CS40" s="632"/>
      <c r="CT40" s="632"/>
      <c r="CU40" s="632"/>
      <c r="CV40" s="632"/>
      <c r="CW40" s="632"/>
      <c r="DD40" s="652">
        <f>IF(ISERROR(VLOOKUP(W40,'環境依存文字（電子入札利用不可）'!$A:$A,1,FALSE))=TRUE,IF(SUBSTITUTE(W40,"　","")="",0,IF($CV$3&lt;=CODE(W40),IF(AND($DB$3&lt;=CODE(W40),CODE(W40)&lt;=$DD$3),0,IF(AND($DG$3&lt;=CODE(W40),CODE(W40)&lt;=$DI$3),0,1)),0)),1)</f>
        <v>0</v>
      </c>
      <c r="DE40" s="652"/>
      <c r="DF40" s="652">
        <f>IF(ISERROR(VLOOKUP(Y40,'環境依存文字（電子入札利用不可）'!$A:$A,1,FALSE))=TRUE,IF(SUBSTITUTE(Y40,"　","")="",0,IF($CV$3&lt;=CODE(Y40),IF(AND($DB$3&lt;=CODE(Y40),CODE(Y40)&lt;=$DD$3),0,IF(AND($DG$3&lt;=CODE(Y40),CODE(Y40)&lt;=$DI$3),0,1)),0)),1)</f>
        <v>0</v>
      </c>
      <c r="DG40" s="652"/>
      <c r="DH40" s="652">
        <f>IF(ISERROR(VLOOKUP(AA40,'環境依存文字（電子入札利用不可）'!$A:$A,1,FALSE))=TRUE,IF(SUBSTITUTE(AA40,"　","")="",0,IF($CV$3&lt;=CODE(AA40),IF(AND($DB$3&lt;=CODE(AA40),CODE(AA40)&lt;=$DD$3),0,IF(AND($DG$3&lt;=CODE(AA40),CODE(AA40)&lt;=$DI$3),0,1)),0)),1)</f>
        <v>0</v>
      </c>
      <c r="DI40" s="652"/>
      <c r="DJ40" s="652">
        <f>IF(ISERROR(VLOOKUP(AC40,'環境依存文字（電子入札利用不可）'!$A:$A,1,FALSE))=TRUE,IF(SUBSTITUTE(AC40,"　","")="",0,IF($CV$3&lt;=CODE(AC40),IF(AND($DB$3&lt;=CODE(AC40),CODE(AC40)&lt;=$DD$3),0,IF(AND($DG$3&lt;=CODE(AC40),CODE(AC40)&lt;=$DI$3),0,1)),0)),1)</f>
        <v>0</v>
      </c>
      <c r="DK40" s="652"/>
      <c r="DL40" s="652">
        <f>IF(ISERROR(VLOOKUP(AE40,'環境依存文字（電子入札利用不可）'!$A:$A,1,FALSE))=TRUE,IF(SUBSTITUTE(AE40,"　","")="",0,IF($CV$3&lt;=CODE(AE40),IF(AND($DB$3&lt;=CODE(AE40),CODE(AE40)&lt;=$DD$3),0,IF(AND($DG$3&lt;=CODE(AE40),CODE(AE40)&lt;=$DI$3),0,1)),0)),1)</f>
        <v>0</v>
      </c>
      <c r="DM40" s="652"/>
      <c r="DN40" s="652">
        <f>IF(ISERROR(VLOOKUP(AG40,'環境依存文字（電子入札利用不可）'!$A:$A,1,FALSE))=TRUE,IF(SUBSTITUTE(AG40,"　","")="",0,IF($CV$3&lt;=CODE(AG40),IF(AND($DB$3&lt;=CODE(AG40),CODE(AG40)&lt;=$DD$3),0,IF(AND($DG$3&lt;=CODE(AG40),CODE(AG40)&lt;=$DI$3),0,1)),0)),1)</f>
        <v>0</v>
      </c>
      <c r="DO40" s="652"/>
      <c r="DP40" s="652">
        <f>IF(ISERROR(VLOOKUP(AI40,'環境依存文字（電子入札利用不可）'!$A:$A,1,FALSE))=TRUE,IF(SUBSTITUTE(AI40,"　","")="",0,IF($CV$3&lt;=CODE(AI40),IF(AND($DB$3&lt;=CODE(AI40),CODE(AI40)&lt;=$DD$3),0,IF(AND($DG$3&lt;=CODE(AI40),CODE(AI40)&lt;=$DI$3),0,1)),0)),1)</f>
        <v>0</v>
      </c>
      <c r="DQ40" s="652"/>
      <c r="DR40" s="652">
        <f>IF(ISERROR(VLOOKUP(AK40,'環境依存文字（電子入札利用不可）'!$A:$A,1,FALSE))=TRUE,IF(SUBSTITUTE(AK40,"　","")="",0,IF($CV$3&lt;=CODE(AK40),IF(AND($DB$3&lt;=CODE(AK40),CODE(AK40)&lt;=$DD$3),0,IF(AND($DG$3&lt;=CODE(AK40),CODE(AK40)&lt;=$DI$3),0,1)),0)),1)</f>
        <v>0</v>
      </c>
      <c r="DS40" s="652"/>
      <c r="DT40" s="652">
        <f>IF(ISERROR(VLOOKUP(AM40,'環境依存文字（電子入札利用不可）'!$A:$A,1,FALSE))=TRUE,IF(SUBSTITUTE(AM40,"　","")="",0,IF($CV$3&lt;=CODE(AM40),IF(AND($DB$3&lt;=CODE(AM40),CODE(AM40)&lt;=$DD$3),0,IF(AND($DG$3&lt;=CODE(AM40),CODE(AM40)&lt;=$DI$3),0,1)),0)),1)</f>
        <v>0</v>
      </c>
      <c r="DU40" s="652"/>
      <c r="DV40" s="652">
        <f>IF(ISERROR(VLOOKUP(AO40,'環境依存文字（電子入札利用不可）'!$A:$A,1,FALSE))=TRUE,IF(SUBSTITUTE(AO40,"　","")="",0,IF($CV$3&lt;=CODE(AO40),IF(AND($DB$3&lt;=CODE(AO40),CODE(AO40)&lt;=$DD$3),0,IF(AND($DG$3&lt;=CODE(AO40),CODE(AO40)&lt;=$DI$3),0,1)),0)),1)</f>
        <v>0</v>
      </c>
      <c r="DW40" s="652"/>
      <c r="DX40" s="652">
        <f>IF(ISERROR(VLOOKUP(AQ40,'環境依存文字（電子入札利用不可）'!$A:$A,1,FALSE))=TRUE,IF(SUBSTITUTE(AQ40,"　","")="",0,IF($CV$3&lt;=CODE(AQ40),IF(AND($DB$3&lt;=CODE(AQ40),CODE(AQ40)&lt;=$DD$3),0,IF(AND($DG$3&lt;=CODE(AQ40),CODE(AQ40)&lt;=$DI$3),0,1)),0)),1)</f>
        <v>0</v>
      </c>
      <c r="DY40" s="652"/>
      <c r="DZ40" s="652">
        <f>IF(ISERROR(VLOOKUP(AS40,'環境依存文字（電子入札利用不可）'!$A:$A,1,FALSE))=TRUE,IF(SUBSTITUTE(AS40,"　","")="",0,IF($CV$3&lt;=CODE(AS40),IF(AND($DB$3&lt;=CODE(AS40),CODE(AS40)&lt;=$DD$3),0,IF(AND($DG$3&lt;=CODE(AS40),CODE(AS40)&lt;=$DI$3),0,1)),0)),1)</f>
        <v>0</v>
      </c>
      <c r="EA40" s="652"/>
      <c r="EB40" s="652">
        <f>IF(ISERROR(VLOOKUP(AU40,'環境依存文字（電子入札利用不可）'!$A:$A,1,FALSE))=TRUE,IF(SUBSTITUTE(AU40,"　","")="",0,IF($CV$3&lt;=CODE(AU40),IF(AND($DB$3&lt;=CODE(AU40),CODE(AU40)&lt;=$DD$3),0,IF(AND($DG$3&lt;=CODE(AU40),CODE(AU40)&lt;=$DI$3),0,1)),0)),1)</f>
        <v>0</v>
      </c>
      <c r="EC40" s="652"/>
      <c r="ED40" s="652">
        <f>IF(ISERROR(VLOOKUP(AW40,'環境依存文字（電子入札利用不可）'!$A:$A,1,FALSE))=TRUE,IF(SUBSTITUTE(AW40,"　","")="",0,IF($CV$3&lt;=CODE(AW40),IF(AND($DB$3&lt;=CODE(AW40),CODE(AW40)&lt;=$DD$3),0,IF(AND($DG$3&lt;=CODE(AW40),CODE(AW40)&lt;=$DI$3),0,1)),0)),1)</f>
        <v>0</v>
      </c>
      <c r="EE40" s="652"/>
      <c r="EF40" s="652">
        <f>IF(ISERROR(VLOOKUP(AY40,'環境依存文字（電子入札利用不可）'!$A:$A,1,FALSE))=TRUE,IF(SUBSTITUTE(AY40,"　","")="",0,IF($CV$3&lt;=CODE(AY40),IF(AND($DB$3&lt;=CODE(AY40),CODE(AY40)&lt;=$DD$3),0,IF(AND($DG$3&lt;=CODE(AY40),CODE(AY40)&lt;=$DI$3),0,1)),0)),1)</f>
        <v>0</v>
      </c>
      <c r="EG40" s="652"/>
      <c r="EH40" s="652">
        <f>IF(ISERROR(VLOOKUP(BA40,'環境依存文字（電子入札利用不可）'!$A:$A,1,FALSE))=TRUE,IF(SUBSTITUTE(BA40,"　","")="",0,IF($CV$3&lt;=CODE(BA40),IF(AND($DB$3&lt;=CODE(BA40),CODE(BA40)&lt;=$DD$3),0,IF(AND($DG$3&lt;=CODE(BA40),CODE(BA40)&lt;=$DI$3),0,1)),0)),1)</f>
        <v>0</v>
      </c>
      <c r="EI40" s="652"/>
      <c r="EJ40" s="652">
        <f>IF(ISERROR(VLOOKUP(BC40,'環境依存文字（電子入札利用不可）'!$A:$A,1,FALSE))=TRUE,IF(SUBSTITUTE(BC40,"　","")="",0,IF($CV$3&lt;=CODE(BC40),IF(AND($DB$3&lt;=CODE(BC40),CODE(BC40)&lt;=$DD$3),0,IF(AND($DG$3&lt;=CODE(BC40),CODE(BC40)&lt;=$DI$3),0,1)),0)),1)</f>
        <v>0</v>
      </c>
      <c r="EK40" s="652"/>
      <c r="EL40" s="652">
        <f>IF(ISERROR(VLOOKUP(BE40,'環境依存文字（電子入札利用不可）'!$A:$A,1,FALSE))=TRUE,IF(SUBSTITUTE(BE40,"　","")="",0,IF($CV$3&lt;=CODE(BE40),IF(AND($DB$3&lt;=CODE(BE40),CODE(BE40)&lt;=$DD$3),0,IF(AND($DG$3&lt;=CODE(BE40),CODE(BE40)&lt;=$DI$3),0,1)),0)),1)</f>
        <v>0</v>
      </c>
      <c r="EM40" s="652"/>
      <c r="EN40" s="652">
        <f>IF(ISERROR(VLOOKUP(BG40,'環境依存文字（電子入札利用不可）'!$A:$A,1,FALSE))=TRUE,IF(SUBSTITUTE(BG40,"　","")="",0,IF($CV$3&lt;=CODE(BG40),IF(AND($DB$3&lt;=CODE(BG40),CODE(BG40)&lt;=$DD$3),0,IF(AND($DG$3&lt;=CODE(BG40),CODE(BG40)&lt;=$DI$3),0,1)),0)),1)</f>
        <v>0</v>
      </c>
      <c r="EO40" s="652"/>
      <c r="EP40" s="652">
        <f>IF(ISERROR(VLOOKUP(BI40,'環境依存文字（電子入札利用不可）'!$A:$A,1,FALSE))=TRUE,IF(SUBSTITUTE(BI40,"　","")="",0,IF($CV$3&lt;=CODE(BI40),IF(AND($DB$3&lt;=CODE(BI40),CODE(BI40)&lt;=$DD$3),0,IF(AND($DG$3&lt;=CODE(BI40),CODE(BI40)&lt;=$DI$3),0,1)),0)),1)</f>
        <v>0</v>
      </c>
      <c r="EQ40" s="652"/>
      <c r="ER40" s="652">
        <f>IF(ISERROR(VLOOKUP(BK40,'環境依存文字（電子入札利用不可）'!$A:$A,1,FALSE))=TRUE,IF(SUBSTITUTE(BK40,"　","")="",0,IF($CV$3&lt;=CODE(BK40),IF(AND($DB$3&lt;=CODE(BK40),CODE(BK40)&lt;=$DD$3),0,IF(AND($DG$3&lt;=CODE(BK40),CODE(BK40)&lt;=$DI$3),0,1)),0)),1)</f>
        <v>0</v>
      </c>
      <c r="ES40" s="652"/>
      <c r="ET40" s="652">
        <f>IF(ISERROR(VLOOKUP(BM40,'環境依存文字（電子入札利用不可）'!$A:$A,1,FALSE))=TRUE,IF(SUBSTITUTE(BM40,"　","")="",0,IF($CV$3&lt;=CODE(BM40),IF(AND($DB$3&lt;=CODE(BM40),CODE(BM40)&lt;=$DD$3),0,IF(AND($DG$3&lt;=CODE(BM40),CODE(BM40)&lt;=$DI$3),0,1)),0)),1)</f>
        <v>0</v>
      </c>
      <c r="EU40" s="652"/>
      <c r="EV40" s="652">
        <f>IF(ISERROR(VLOOKUP(BO40,'環境依存文字（電子入札利用不可）'!$A:$A,1,FALSE))=TRUE,IF(SUBSTITUTE(BO40,"　","")="",0,IF($CV$3&lt;=CODE(BO40),IF(AND($DB$3&lt;=CODE(BO40),CODE(BO40)&lt;=$DD$3),0,IF(AND($DG$3&lt;=CODE(BO40),CODE(BO40)&lt;=$DI$3),0,1)),0)),1)</f>
        <v>0</v>
      </c>
      <c r="EW40" s="652"/>
      <c r="EX40" s="652">
        <f>IF(ISERROR(VLOOKUP(BQ40,'環境依存文字（電子入札利用不可）'!$A:$A,1,FALSE))=TRUE,IF(SUBSTITUTE(BQ40,"　","")="",0,IF($CV$3&lt;=CODE(BQ40),IF(AND($DB$3&lt;=CODE(BQ40),CODE(BQ40)&lt;=$DD$3),0,IF(AND($DG$3&lt;=CODE(BQ40),CODE(BQ40)&lt;=$DI$3),0,1)),0)),1)</f>
        <v>0</v>
      </c>
      <c r="EY40" s="652"/>
      <c r="EZ40" s="652">
        <f>IF(ISERROR(VLOOKUP(BS40,'環境依存文字（電子入札利用不可）'!$A:$A,1,FALSE))=TRUE,IF(SUBSTITUTE(BS40,"　","")="",0,IF($CV$3&lt;=CODE(BS40),IF(AND($DB$3&lt;=CODE(BS40),CODE(BS40)&lt;=$DD$3),0,IF(AND($DG$3&lt;=CODE(BS40),CODE(BS40)&lt;=$DI$3),0,1)),0)),1)</f>
        <v>0</v>
      </c>
      <c r="FA40" s="652"/>
      <c r="FB40" s="652">
        <f>IF(ISERROR(VLOOKUP(BU40,'環境依存文字（電子入札利用不可）'!$A:$A,1,FALSE))=TRUE,IF(SUBSTITUTE(BU40,"　","")="",0,IF($CV$3&lt;=CODE(BU40),IF(AND($DB$3&lt;=CODE(BU40),CODE(BU40)&lt;=$DD$3),0,IF(AND($DG$3&lt;=CODE(BU40),CODE(BU40)&lt;=$DI$3),0,1)),0)),1)</f>
        <v>0</v>
      </c>
      <c r="FC40" s="652"/>
      <c r="FD40" s="652">
        <f>IF(ISERROR(VLOOKUP(BW40,'環境依存文字（電子入札利用不可）'!$A:$A,1,FALSE))=TRUE,IF(SUBSTITUTE(BW40,"　","")="",0,IF($CV$3&lt;=CODE(BW40),IF(AND($DB$3&lt;=CODE(BW40),CODE(BW40)&lt;=$DD$3),0,IF(AND($DG$3&lt;=CODE(BW40),CODE(BW40)&lt;=$DI$3),0,1)),0)),1)</f>
        <v>0</v>
      </c>
      <c r="FE40" s="652"/>
      <c r="FF40" s="652">
        <f>IF(ISERROR(VLOOKUP(BY40,'環境依存文字（電子入札利用不可）'!$A:$A,1,FALSE))=TRUE,IF(SUBSTITUTE(BY40,"　","")="",0,IF($CV$3&lt;=CODE(BY40),IF(AND($DB$3&lt;=CODE(BY40),CODE(BY40)&lt;=$DD$3),0,IF(AND($DG$3&lt;=CODE(BY40),CODE(BY40)&lt;=$DI$3),0,1)),0)),1)</f>
        <v>0</v>
      </c>
      <c r="FG40" s="652"/>
      <c r="FH40" s="652">
        <f>IF(ISERROR(VLOOKUP(CA40,'環境依存文字（電子入札利用不可）'!$A:$A,1,FALSE))=TRUE,IF(SUBSTITUTE(CA40,"　","")="",0,IF($CV$3&lt;=CODE(CA40),IF(AND($DB$3&lt;=CODE(CA40),CODE(CA40)&lt;=$DD$3),0,IF(AND($DG$3&lt;=CODE(CA40),CODE(CA40)&lt;=$DI$3),0,1)),0)),1)</f>
        <v>0</v>
      </c>
      <c r="FI40" s="652"/>
      <c r="FJ40" s="652">
        <f>IF(ISERROR(VLOOKUP(CC40,'環境依存文字（電子入札利用不可）'!$A:$A,1,FALSE))=TRUE,IF(SUBSTITUTE(CC40,"　","")="",0,IF($CV$3&lt;=CODE(CC40),IF(AND($DB$3&lt;=CODE(CC40),CODE(CC40)&lt;=$DD$3),0,IF(AND($DG$3&lt;=CODE(CC40),CODE(CC40)&lt;=$DI$3),0,1)),0)),1)</f>
        <v>0</v>
      </c>
    </row>
    <row r="41" spans="1:167" s="411" customFormat="1" ht="23.25" customHeight="1">
      <c r="A41" s="632"/>
      <c r="B41" s="1424">
        <v>2</v>
      </c>
      <c r="C41" s="1426" t="str">
        <f>+IF(入力シート!$F211="","",入力シート!F211)</f>
        <v/>
      </c>
      <c r="D41" s="1427"/>
      <c r="E41" s="1430" t="s">
        <v>34</v>
      </c>
      <c r="F41" s="1432" t="str">
        <f>+IF(入力シート!$H211="","",MID(TEXT(入力シート!$H211,"0#"),入力シート!$BJ$9,1))</f>
        <v/>
      </c>
      <c r="G41" s="1427"/>
      <c r="H41" s="1432" t="str">
        <f>+IF(入力シート!$H211="","",MID(TEXT(入力シート!$H211,"0#"),入力シート!$BL$9,1))</f>
        <v/>
      </c>
      <c r="I41" s="1427"/>
      <c r="J41" s="1430" t="s">
        <v>34</v>
      </c>
      <c r="K41" s="1434" t="str">
        <f>+IF(入力シート!$J211="","",MID(TEXT(入力シート!$J211,"00000#"),入力シート!$BJ$9,1))</f>
        <v/>
      </c>
      <c r="L41" s="1435"/>
      <c r="M41" s="1434" t="str">
        <f>+IF(入力シート!$J211="","",MID(TEXT(入力シート!$J211,"00000#"),入力シート!$BL$9,1))</f>
        <v/>
      </c>
      <c r="N41" s="1435"/>
      <c r="O41" s="1434" t="str">
        <f>+IF(入力シート!$J211="","",MID(TEXT(入力シート!$J211,"00000#"),入力シート!$BN$9,1))</f>
        <v/>
      </c>
      <c r="P41" s="1435"/>
      <c r="Q41" s="1434" t="str">
        <f>+IF(入力シート!$J211="","",MID(TEXT(入力シート!$J211,"00000#"),入力シート!$BP$9,1))</f>
        <v/>
      </c>
      <c r="R41" s="1435"/>
      <c r="S41" s="1434" t="str">
        <f>+IF(入力シート!$J211="","",MID(TEXT(入力シート!$J211,"00000#"),入力シート!$BR$9,1))</f>
        <v/>
      </c>
      <c r="T41" s="1435"/>
      <c r="U41" s="1434" t="str">
        <f>+IF(入力シート!$J211="","",MID(TEXT(入力シート!$J211,"00000#"),入力シート!$BT$9,1))</f>
        <v/>
      </c>
      <c r="V41" s="1435"/>
      <c r="W41" s="1472" t="str">
        <f>+IF(入力シート!$L211="","",MID(入力シート!$L211,入力シート!BI$181,1))</f>
        <v/>
      </c>
      <c r="X41" s="1471"/>
      <c r="Y41" s="1468" t="str">
        <f>+IF(入力シート!$L211="","",MID(入力シート!$L211,入力シート!BK$181,1))</f>
        <v/>
      </c>
      <c r="Z41" s="1471"/>
      <c r="AA41" s="1468" t="str">
        <f>+IF(入力シート!$L211="","",MID(入力シート!$L211,入力シート!BM$181,1))</f>
        <v/>
      </c>
      <c r="AB41" s="1471"/>
      <c r="AC41" s="1468" t="str">
        <f>+IF(入力シート!$L211="","",MID(入力シート!$L211,入力シート!BO$181,1))</f>
        <v/>
      </c>
      <c r="AD41" s="1471"/>
      <c r="AE41" s="1468" t="str">
        <f>+IF(入力シート!$L211="","",MID(入力シート!$L211,入力シート!BQ$181,1))</f>
        <v/>
      </c>
      <c r="AF41" s="1471"/>
      <c r="AG41" s="1468" t="str">
        <f>+IF(入力シート!$L211="","",MID(入力シート!$L211,入力シート!BS$181,1))</f>
        <v/>
      </c>
      <c r="AH41" s="1471"/>
      <c r="AI41" s="1468" t="str">
        <f>+IF(入力シート!$L211="","",MID(入力シート!$L211,入力シート!BU$181,1))</f>
        <v/>
      </c>
      <c r="AJ41" s="1471"/>
      <c r="AK41" s="1468" t="str">
        <f>+IF(入力シート!$L211="","",MID(入力シート!$L211,入力シート!BW$181,1))</f>
        <v/>
      </c>
      <c r="AL41" s="1471"/>
      <c r="AM41" s="1468" t="str">
        <f>+IF(入力シート!$L211="","",MID(入力シート!$L211,入力シート!BY$181,1))</f>
        <v/>
      </c>
      <c r="AN41" s="1471"/>
      <c r="AO41" s="1468" t="str">
        <f>+IF(入力シート!$L211="","",MID(入力シート!$L211,入力シート!CA$181,1))</f>
        <v/>
      </c>
      <c r="AP41" s="1471"/>
      <c r="AQ41" s="1468" t="str">
        <f>+IF(入力シート!$L211="","",MID(入力シート!$L211,入力シート!CC$181,1))</f>
        <v/>
      </c>
      <c r="AR41" s="1471"/>
      <c r="AS41" s="1468" t="str">
        <f>+IF(入力シート!$L211="","",MID(入力シート!$L211,入力シート!CE$181,1))</f>
        <v/>
      </c>
      <c r="AT41" s="1471"/>
      <c r="AU41" s="1468" t="str">
        <f>+IF(入力シート!$L211="","",MID(入力シート!$L211,入力シート!CG$181,1))</f>
        <v/>
      </c>
      <c r="AV41" s="1471"/>
      <c r="AW41" s="1468" t="str">
        <f>+IF(入力シート!$L211="","",MID(入力シート!$L211,入力シート!CI$181,1))</f>
        <v/>
      </c>
      <c r="AX41" s="1471"/>
      <c r="AY41" s="1468" t="str">
        <f>+IF(入力シート!$L211="","",MID(入力シート!$L211,入力シート!CK$181,1))</f>
        <v/>
      </c>
      <c r="AZ41" s="1471"/>
      <c r="BA41" s="1468" t="str">
        <f>+IF(入力シート!$L211="","",MID(入力シート!$L211,入力シート!CM$181,1))</f>
        <v/>
      </c>
      <c r="BB41" s="1471"/>
      <c r="BC41" s="1468" t="str">
        <f>+IF(入力シート!$L211="","",MID(入力シート!$L211,入力シート!CO$181,1))</f>
        <v/>
      </c>
      <c r="BD41" s="1471"/>
      <c r="BE41" s="1815" t="str">
        <f>+IF(入力シート!$L211="","",MID(入力シート!$L211,入力シート!CQ$181,1))</f>
        <v/>
      </c>
      <c r="BF41" s="1816"/>
      <c r="BG41" s="655" t="str">
        <f>+IF(入力シート!$Z211="","",MID(TEXT(入力シート!$Z211,"00#"),入力シート!BI$183,1))</f>
        <v/>
      </c>
      <c r="BH41" s="656" t="str">
        <f>+IF(入力シート!$Z211="","",MID(TEXT(入力シート!$Z211,"00#"),入力シート!BJ$183,1))</f>
        <v/>
      </c>
      <c r="BI41" s="552" t="str">
        <f>+IF(入力シート!$Z211="","",MID(TEXT(入力シート!$Z211,"00#"),入力シート!BK$183,1))</f>
        <v/>
      </c>
      <c r="BJ41" s="553" t="s">
        <v>34</v>
      </c>
      <c r="BK41" s="552" t="str">
        <f>+IF(入力シート!$AC211="","",MID(TEXT(入力シート!$AC211,"000#"),入力シート!BI$183,1))</f>
        <v/>
      </c>
      <c r="BL41" s="552" t="str">
        <f>+IF(入力シート!$AC211="","",MID(TEXT(入力シート!$AC211,"000#"),入力シート!BJ$183,1))</f>
        <v/>
      </c>
      <c r="BM41" s="552" t="str">
        <f>+IF(入力シート!$AC211="","",MID(TEXT(入力シート!$AC211,"000#"),入力シート!BK$183,1))</f>
        <v/>
      </c>
      <c r="BN41" s="552" t="str">
        <f>+IF(入力シート!$AC211="","",MID(TEXT(入力シート!$AC211,"000#"),入力シート!BL$183,1))</f>
        <v/>
      </c>
      <c r="BO41" s="1470" t="str">
        <f>+IF(入力シート!$AE211="","",MID(入力シート!$AE211,入力シート!BI$181,1))</f>
        <v/>
      </c>
      <c r="BP41" s="1421"/>
      <c r="BQ41" s="1420" t="str">
        <f>+IF(入力シート!$AE211="","",MID(入力シート!$AE211,入力シート!BK$181,1))</f>
        <v/>
      </c>
      <c r="BR41" s="1421"/>
      <c r="BS41" s="1420" t="str">
        <f>+IF(入力シート!$AE211="","",MID(入力シート!$AE211,入力シート!BM$181,1))</f>
        <v/>
      </c>
      <c r="BT41" s="1421"/>
      <c r="BU41" s="1441" t="str">
        <f>+IF(入力シート!$AE211="","",MID(入力シート!$AE211,入力シート!BO$181,1))</f>
        <v/>
      </c>
      <c r="BV41" s="1442"/>
      <c r="BW41" s="1420" t="str">
        <f>+IF(入力シート!$AE211="","",MID(入力シート!$AE211,入力シート!BQ$181,1))</f>
        <v/>
      </c>
      <c r="BX41" s="1421"/>
      <c r="BY41" s="1420" t="str">
        <f>+IF(入力シート!$AE211="","",MID(入力シート!$AE211,入力シート!BS$181,1))</f>
        <v/>
      </c>
      <c r="BZ41" s="1421"/>
      <c r="CA41" s="1441" t="str">
        <f>+IF(入力シート!$AE211="","",MID(入力シート!$AE211,入力シート!BU$181,1))</f>
        <v/>
      </c>
      <c r="CB41" s="1442"/>
      <c r="CC41" s="1420" t="str">
        <f>+IF(入力シート!$AE211="","",MID(入力シート!$AE211,入力シート!BW$181,1))</f>
        <v/>
      </c>
      <c r="CD41" s="1466"/>
      <c r="CE41" s="632"/>
      <c r="CF41" s="632"/>
      <c r="CG41" s="632"/>
      <c r="CH41" s="632"/>
      <c r="CI41" s="632"/>
      <c r="CJ41" s="632"/>
      <c r="CK41" s="632"/>
      <c r="CL41" s="632"/>
      <c r="CM41" s="632"/>
      <c r="CN41" s="632"/>
      <c r="CO41" s="632"/>
      <c r="CP41" s="632"/>
      <c r="CQ41" s="632"/>
      <c r="CR41" s="632"/>
      <c r="CS41" s="632"/>
      <c r="CT41" s="632"/>
      <c r="CU41" s="632"/>
      <c r="CV41" s="632"/>
      <c r="CW41" s="632"/>
      <c r="DB41" s="589">
        <f>+SUM(DD41:FV42)</f>
        <v>0</v>
      </c>
      <c r="DD41" s="652">
        <f>IF(ISERROR(VLOOKUP(W41,'環境依存文字（電子入札利用不可）'!$A:$A,1,FALSE))=TRUE,IF(SUBSTITUTE(W41,"　","")="",0,IF($CV$3&lt;=CODE(W41),IF(AND($DB$3&lt;=CODE(W41),CODE(W41)&lt;=$DD$3),0,IF(AND($DG$3&lt;=CODE(W41),CODE(W41)&lt;=$DI$3),0,1)),0)),1)</f>
        <v>0</v>
      </c>
      <c r="DE41" s="652"/>
      <c r="DF41" s="652">
        <f>IF(ISERROR(VLOOKUP(Y41,'環境依存文字（電子入札利用不可）'!$A:$A,1,FALSE))=TRUE,IF(SUBSTITUTE(Y41,"　","")="",0,IF($CV$3&lt;=CODE(Y41),IF(AND($DB$3&lt;=CODE(Y41),CODE(Y41)&lt;=$DD$3),0,IF(AND($DG$3&lt;=CODE(Y41),CODE(Y41)&lt;=$DI$3),0,1)),0)),1)</f>
        <v>0</v>
      </c>
      <c r="DG41" s="652"/>
      <c r="DH41" s="652">
        <f>IF(ISERROR(VLOOKUP(AA41,'環境依存文字（電子入札利用不可）'!$A:$A,1,FALSE))=TRUE,IF(SUBSTITUTE(AA41,"　","")="",0,IF($CV$3&lt;=CODE(AA41),IF(AND($DB$3&lt;=CODE(AA41),CODE(AA41)&lt;=$DD$3),0,IF(AND($DG$3&lt;=CODE(AA41),CODE(AA41)&lt;=$DI$3),0,1)),0)),1)</f>
        <v>0</v>
      </c>
      <c r="DI41" s="652"/>
      <c r="DJ41" s="652">
        <f>IF(ISERROR(VLOOKUP(AC41,'環境依存文字（電子入札利用不可）'!$A:$A,1,FALSE))=TRUE,IF(SUBSTITUTE(AC41,"　","")="",0,IF($CV$3&lt;=CODE(AC41),IF(AND($DB$3&lt;=CODE(AC41),CODE(AC41)&lt;=$DD$3),0,IF(AND($DG$3&lt;=CODE(AC41),CODE(AC41)&lt;=$DI$3),0,1)),0)),1)</f>
        <v>0</v>
      </c>
      <c r="DK41" s="652"/>
      <c r="DL41" s="652">
        <f>IF(ISERROR(VLOOKUP(AE41,'環境依存文字（電子入札利用不可）'!$A:$A,1,FALSE))=TRUE,IF(SUBSTITUTE(AE41,"　","")="",0,IF($CV$3&lt;=CODE(AE41),IF(AND($DB$3&lt;=CODE(AE41),CODE(AE41)&lt;=$DD$3),0,IF(AND($DG$3&lt;=CODE(AE41),CODE(AE41)&lt;=$DI$3),0,1)),0)),1)</f>
        <v>0</v>
      </c>
      <c r="DM41" s="652"/>
      <c r="DN41" s="652">
        <f>IF(ISERROR(VLOOKUP(AG41,'環境依存文字（電子入札利用不可）'!$A:$A,1,FALSE))=TRUE,IF(SUBSTITUTE(AG41,"　","")="",0,IF($CV$3&lt;=CODE(AG41),IF(AND($DB$3&lt;=CODE(AG41),CODE(AG41)&lt;=$DD$3),0,IF(AND($DG$3&lt;=CODE(AG41),CODE(AG41)&lt;=$DI$3),0,1)),0)),1)</f>
        <v>0</v>
      </c>
      <c r="DO41" s="652"/>
      <c r="DP41" s="652">
        <f>IF(ISERROR(VLOOKUP(AI41,'環境依存文字（電子入札利用不可）'!$A:$A,1,FALSE))=TRUE,IF(SUBSTITUTE(AI41,"　","")="",0,IF($CV$3&lt;=CODE(AI41),IF(AND($DB$3&lt;=CODE(AI41),CODE(AI41)&lt;=$DD$3),0,IF(AND($DG$3&lt;=CODE(AI41),CODE(AI41)&lt;=$DI$3),0,1)),0)),1)</f>
        <v>0</v>
      </c>
      <c r="DQ41" s="652"/>
      <c r="DR41" s="652">
        <f>IF(ISERROR(VLOOKUP(AK41,'環境依存文字（電子入札利用不可）'!$A:$A,1,FALSE))=TRUE,IF(SUBSTITUTE(AK41,"　","")="",0,IF($CV$3&lt;=CODE(AK41),IF(AND($DB$3&lt;=CODE(AK41),CODE(AK41)&lt;=$DD$3),0,IF(AND($DG$3&lt;=CODE(AK41),CODE(AK41)&lt;=$DI$3),0,1)),0)),1)</f>
        <v>0</v>
      </c>
      <c r="DS41" s="652"/>
      <c r="DT41" s="652">
        <f>IF(ISERROR(VLOOKUP(AM41,'環境依存文字（電子入札利用不可）'!$A:$A,1,FALSE))=TRUE,IF(SUBSTITUTE(AM41,"　","")="",0,IF($CV$3&lt;=CODE(AM41),IF(AND($DB$3&lt;=CODE(AM41),CODE(AM41)&lt;=$DD$3),0,IF(AND($DG$3&lt;=CODE(AM41),CODE(AM41)&lt;=$DI$3),0,1)),0)),1)</f>
        <v>0</v>
      </c>
      <c r="DU41" s="652"/>
      <c r="DV41" s="652">
        <f>IF(ISERROR(VLOOKUP(AO41,'環境依存文字（電子入札利用不可）'!$A:$A,1,FALSE))=TRUE,IF(SUBSTITUTE(AO41,"　","")="",0,IF($CV$3&lt;=CODE(AO41),IF(AND($DB$3&lt;=CODE(AO41),CODE(AO41)&lt;=$DD$3),0,IF(AND($DG$3&lt;=CODE(AO41),CODE(AO41)&lt;=$DI$3),0,1)),0)),1)</f>
        <v>0</v>
      </c>
      <c r="DW41" s="652"/>
      <c r="DX41" s="652">
        <f>IF(ISERROR(VLOOKUP(AQ41,'環境依存文字（電子入札利用不可）'!$A:$A,1,FALSE))=TRUE,IF(SUBSTITUTE(AQ41,"　","")="",0,IF($CV$3&lt;=CODE(AQ41),IF(AND($DB$3&lt;=CODE(AQ41),CODE(AQ41)&lt;=$DD$3),0,IF(AND($DG$3&lt;=CODE(AQ41),CODE(AQ41)&lt;=$DI$3),0,1)),0)),1)</f>
        <v>0</v>
      </c>
      <c r="DY41" s="652"/>
      <c r="DZ41" s="652">
        <f>IF(ISERROR(VLOOKUP(AS41,'環境依存文字（電子入札利用不可）'!$A:$A,1,FALSE))=TRUE,IF(SUBSTITUTE(AS41,"　","")="",0,IF($CV$3&lt;=CODE(AS41),IF(AND($DB$3&lt;=CODE(AS41),CODE(AS41)&lt;=$DD$3),0,IF(AND($DG$3&lt;=CODE(AS41),CODE(AS41)&lt;=$DI$3),0,1)),0)),1)</f>
        <v>0</v>
      </c>
      <c r="EA41" s="652"/>
      <c r="EB41" s="652">
        <f>IF(ISERROR(VLOOKUP(AU41,'環境依存文字（電子入札利用不可）'!$A:$A,1,FALSE))=TRUE,IF(SUBSTITUTE(AU41,"　","")="",0,IF($CV$3&lt;=CODE(AU41),IF(AND($DB$3&lt;=CODE(AU41),CODE(AU41)&lt;=$DD$3),0,IF(AND($DG$3&lt;=CODE(AU41),CODE(AU41)&lt;=$DI$3),0,1)),0)),1)</f>
        <v>0</v>
      </c>
      <c r="EC41" s="652"/>
      <c r="ED41" s="652">
        <f>IF(ISERROR(VLOOKUP(AW41,'環境依存文字（電子入札利用不可）'!$A:$A,1,FALSE))=TRUE,IF(SUBSTITUTE(AW41,"　","")="",0,IF($CV$3&lt;=CODE(AW41),IF(AND($DB$3&lt;=CODE(AW41),CODE(AW41)&lt;=$DD$3),0,IF(AND($DG$3&lt;=CODE(AW41),CODE(AW41)&lt;=$DI$3),0,1)),0)),1)</f>
        <v>0</v>
      </c>
      <c r="EE41" s="652"/>
      <c r="EF41" s="652">
        <f>IF(ISERROR(VLOOKUP(AY41,'環境依存文字（電子入札利用不可）'!$A:$A,1,FALSE))=TRUE,IF(SUBSTITUTE(AY41,"　","")="",0,IF($CV$3&lt;=CODE(AY41),IF(AND($DB$3&lt;=CODE(AY41),CODE(AY41)&lt;=$DD$3),0,IF(AND($DG$3&lt;=CODE(AY41),CODE(AY41)&lt;=$DI$3),0,1)),0)),1)</f>
        <v>0</v>
      </c>
      <c r="EG41" s="652"/>
      <c r="EH41" s="652">
        <f>IF(ISERROR(VLOOKUP(BA41,'環境依存文字（電子入札利用不可）'!$A:$A,1,FALSE))=TRUE,IF(SUBSTITUTE(BA41,"　","")="",0,IF($CV$3&lt;=CODE(BA41),IF(AND($DB$3&lt;=CODE(BA41),CODE(BA41)&lt;=$DD$3),0,IF(AND($DG$3&lt;=CODE(BA41),CODE(BA41)&lt;=$DI$3),0,1)),0)),1)</f>
        <v>0</v>
      </c>
      <c r="EI41" s="652"/>
      <c r="EJ41" s="652">
        <f>IF(ISERROR(VLOOKUP(BC41,'環境依存文字（電子入札利用不可）'!$A:$A,1,FALSE))=TRUE,IF(SUBSTITUTE(BC41,"　","")="",0,IF($CV$3&lt;=CODE(BC41),IF(AND($DB$3&lt;=CODE(BC41),CODE(BC41)&lt;=$DD$3),0,IF(AND($DG$3&lt;=CODE(BC41),CODE(BC41)&lt;=$DI$3),0,1)),0)),1)</f>
        <v>0</v>
      </c>
      <c r="EK41" s="652"/>
      <c r="EL41" s="652">
        <f>IF(ISERROR(VLOOKUP(BE41,'環境依存文字（電子入札利用不可）'!$A:$A,1,FALSE))=TRUE,IF(SUBSTITUTE(BE41,"　","")="",0,IF($CV$3&lt;=CODE(BE41),IF(AND($DB$3&lt;=CODE(BE41),CODE(BE41)&lt;=$DD$3),0,IF(AND($DG$3&lt;=CODE(BE41),CODE(BE41)&lt;=$DI$3),0,1)),0)),1)</f>
        <v>0</v>
      </c>
      <c r="EM41" s="652"/>
      <c r="EN41" s="652"/>
      <c r="EO41" s="652"/>
      <c r="EP41" s="652"/>
      <c r="EQ41" s="652"/>
      <c r="ER41" s="652"/>
      <c r="ES41" s="652"/>
      <c r="ET41" s="652"/>
      <c r="EU41" s="652"/>
      <c r="EV41" s="652">
        <f>IF(ISERROR(VLOOKUP(BO41,'環境依存文字（電子入札利用不可）'!$A:$A,1,FALSE))=TRUE,IF(SUBSTITUTE(BO41,"　","")="",0,IF($CV$3&lt;=CODE(BO41),IF(AND($DB$3&lt;=CODE(BO41),CODE(BO41)&lt;=$DD$3),0,IF(AND($DG$3&lt;=CODE(BO41),CODE(BO41)&lt;=$DI$3),0,1)),0)),1)</f>
        <v>0</v>
      </c>
      <c r="EW41" s="652"/>
      <c r="EX41" s="652">
        <f>IF(ISERROR(VLOOKUP(BQ41,'環境依存文字（電子入札利用不可）'!$A:$A,1,FALSE))=TRUE,IF(SUBSTITUTE(BQ41,"　","")="",0,IF($CV$3&lt;=CODE(BQ41),IF(AND($DB$3&lt;=CODE(BQ41),CODE(BQ41)&lt;=$DD$3),0,IF(AND($DG$3&lt;=CODE(BQ41),CODE(BQ41)&lt;=$DI$3),0,1)),0)),1)</f>
        <v>0</v>
      </c>
      <c r="EY41" s="652"/>
      <c r="EZ41" s="652">
        <f>IF(ISERROR(VLOOKUP(BS41,'環境依存文字（電子入札利用不可）'!$A:$A,1,FALSE))=TRUE,IF(SUBSTITUTE(BS41,"　","")="",0,IF($CV$3&lt;=CODE(BS41),IF(AND($DB$3&lt;=CODE(BS41),CODE(BS41)&lt;=$DD$3),0,IF(AND($DG$3&lt;=CODE(BS41),CODE(BS41)&lt;=$DI$3),0,1)),0)),1)</f>
        <v>0</v>
      </c>
      <c r="FA41" s="652"/>
      <c r="FB41" s="652">
        <f>IF(ISERROR(VLOOKUP(BU41,'環境依存文字（電子入札利用不可）'!$A:$A,1,FALSE))=TRUE,IF(SUBSTITUTE(BU41,"　","")="",0,IF($CV$3&lt;=CODE(BU41),IF(AND($DB$3&lt;=CODE(BU41),CODE(BU41)&lt;=$DD$3),0,IF(AND($DG$3&lt;=CODE(BU41),CODE(BU41)&lt;=$DI$3),0,1)),0)),1)</f>
        <v>0</v>
      </c>
      <c r="FC41" s="652"/>
      <c r="FD41" s="652">
        <f>IF(ISERROR(VLOOKUP(BW41,'環境依存文字（電子入札利用不可）'!$A:$A,1,FALSE))=TRUE,IF(SUBSTITUTE(BW41,"　","")="",0,IF($CV$3&lt;=CODE(BW41),IF(AND($DB$3&lt;=CODE(BW41),CODE(BW41)&lt;=$DD$3),0,IF(AND($DG$3&lt;=CODE(BW41),CODE(BW41)&lt;=$DI$3),0,1)),0)),1)</f>
        <v>0</v>
      </c>
      <c r="FE41" s="652"/>
      <c r="FF41" s="652">
        <f>IF(ISERROR(VLOOKUP(BY41,'環境依存文字（電子入札利用不可）'!$A:$A,1,FALSE))=TRUE,IF(SUBSTITUTE(BY41,"　","")="",0,IF($CV$3&lt;=CODE(BY41),IF(AND($DB$3&lt;=CODE(BY41),CODE(BY41)&lt;=$DD$3),0,IF(AND($DG$3&lt;=CODE(BY41),CODE(BY41)&lt;=$DI$3),0,1)),0)),1)</f>
        <v>0</v>
      </c>
      <c r="FG41" s="652"/>
      <c r="FH41" s="652">
        <f>IF(ISERROR(VLOOKUP(CA41,'環境依存文字（電子入札利用不可）'!$A:$A,1,FALSE))=TRUE,IF(SUBSTITUTE(CA41,"　","")="",0,IF($CV$3&lt;=CODE(CA41),IF(AND($DB$3&lt;=CODE(CA41),CODE(CA41)&lt;=$DD$3),0,IF(AND($DG$3&lt;=CODE(CA41),CODE(CA41)&lt;=$DI$3),0,1)),0)),1)</f>
        <v>0</v>
      </c>
      <c r="FI41" s="652"/>
      <c r="FJ41" s="652">
        <f>IF(ISERROR(VLOOKUP(CC41,'環境依存文字（電子入札利用不可）'!$A:$A,1,FALSE))=TRUE,IF(SUBSTITUTE(CC41,"　","")="",0,IF($CV$3&lt;=CODE(CC41),IF(AND($DB$3&lt;=CODE(CC41),CODE(CC41)&lt;=$DD$3),0,IF(AND($DG$3&lt;=CODE(CC41),CODE(CC41)&lt;=$DI$3),0,1)),0)),1)</f>
        <v>0</v>
      </c>
      <c r="FK41" s="548"/>
    </row>
    <row r="42" spans="1:167" s="411" customFormat="1" ht="23.25" customHeight="1" thickBot="1">
      <c r="A42" s="632"/>
      <c r="B42" s="1425"/>
      <c r="C42" s="1428"/>
      <c r="D42" s="1429"/>
      <c r="E42" s="1431"/>
      <c r="F42" s="1433"/>
      <c r="G42" s="1429"/>
      <c r="H42" s="1433"/>
      <c r="I42" s="1429"/>
      <c r="J42" s="1431"/>
      <c r="K42" s="1436"/>
      <c r="L42" s="1437"/>
      <c r="M42" s="1436"/>
      <c r="N42" s="1437"/>
      <c r="O42" s="1436"/>
      <c r="P42" s="1437"/>
      <c r="Q42" s="1436"/>
      <c r="R42" s="1437"/>
      <c r="S42" s="1436"/>
      <c r="T42" s="1437"/>
      <c r="U42" s="1436"/>
      <c r="V42" s="1437"/>
      <c r="W42" s="1467" t="str">
        <f>+IF(入力シート!$L211="","",MID(入力シート!$L211,入力シート!CS$181,1))</f>
        <v/>
      </c>
      <c r="X42" s="1463"/>
      <c r="Y42" s="1462" t="str">
        <f>+IF(入力シート!$L211="","",MID(入力シート!$L211,入力シート!CU$181,1))</f>
        <v/>
      </c>
      <c r="Z42" s="1463"/>
      <c r="AA42" s="1462" t="str">
        <f>+IF(入力シート!$L211="","",MID(入力シート!$L211,入力シート!CW$181,1))</f>
        <v/>
      </c>
      <c r="AB42" s="1463"/>
      <c r="AC42" s="1462" t="str">
        <f>+IF(入力シート!$L211="","",MID(入力シート!$L211,入力シート!CY$181,1))</f>
        <v/>
      </c>
      <c r="AD42" s="1463"/>
      <c r="AE42" s="1462" t="str">
        <f>+IF(入力シート!$L211="","",MID(入力シート!$L211,入力シート!DA$181,1))</f>
        <v/>
      </c>
      <c r="AF42" s="1463"/>
      <c r="AG42" s="1462" t="str">
        <f>+IF(入力シート!$L211="","",MID(入力シート!$L211,入力シート!DC$181,1))</f>
        <v/>
      </c>
      <c r="AH42" s="1463"/>
      <c r="AI42" s="1462" t="str">
        <f>+IF(入力シート!$L211="","",MID(入力シート!$L211,入力シート!DE$181,1))</f>
        <v/>
      </c>
      <c r="AJ42" s="1463"/>
      <c r="AK42" s="1462" t="str">
        <f>+IF(入力シート!$L211="","",MID(入力シート!$L211,入力シート!DG$181,1))</f>
        <v/>
      </c>
      <c r="AL42" s="1463"/>
      <c r="AM42" s="1462" t="str">
        <f>+IF(入力シート!$L211="","",MID(入力シート!$L211,入力シート!DI$181,1))</f>
        <v/>
      </c>
      <c r="AN42" s="1463"/>
      <c r="AO42" s="1462" t="str">
        <f>+IF(入力シート!$L211="","",MID(入力シート!$L211,入力シート!DK$181,1))</f>
        <v/>
      </c>
      <c r="AP42" s="1463"/>
      <c r="AQ42" s="1462" t="str">
        <f>+IF(入力シート!$L211="","",MID(入力シート!$L211,入力シート!DM$181,1))</f>
        <v/>
      </c>
      <c r="AR42" s="1463"/>
      <c r="AS42" s="1462" t="str">
        <f>+IF(入力シート!$L211="","",MID(入力シート!$L211,入力シート!DO$181,1))</f>
        <v/>
      </c>
      <c r="AT42" s="1463"/>
      <c r="AU42" s="1462" t="str">
        <f>+IF(入力シート!$L211="","",MID(入力シート!$L211,入力シート!DQ$181,1))</f>
        <v/>
      </c>
      <c r="AV42" s="1463"/>
      <c r="AW42" s="1462" t="str">
        <f>+IF(入力シート!$L211="","",MID(入力シート!$L211,入力シート!DS$181,1))</f>
        <v/>
      </c>
      <c r="AX42" s="1463"/>
      <c r="AY42" s="1462" t="str">
        <f>+IF(入力シート!$L211="","",MID(入力シート!$L211,入力シート!DU$181,1))</f>
        <v/>
      </c>
      <c r="AZ42" s="1463"/>
      <c r="BA42" s="1462" t="str">
        <f>+IF(入力シート!$L211="","",MID(入力シート!$L211,入力シート!DW$181,1))</f>
        <v/>
      </c>
      <c r="BB42" s="1463"/>
      <c r="BC42" s="1462" t="str">
        <f>+IF(入力シート!$L211="","",MID(入力シート!$L211,入力シート!DY$181,1))</f>
        <v/>
      </c>
      <c r="BD42" s="1463"/>
      <c r="BE42" s="1813" t="str">
        <f>+IF(入力シート!$L211="","",MID(入力シート!$L211,入力シート!EA$181,1))</f>
        <v/>
      </c>
      <c r="BF42" s="1814"/>
      <c r="BG42" s="1465" t="str">
        <f>+IF(入力シート!$BJ211="","",MID(入力シート!$BJ211,入力シート!BI$181,1))</f>
        <v>　</v>
      </c>
      <c r="BH42" s="1406"/>
      <c r="BI42" s="1405" t="str">
        <f>+IF(入力シート!$BJ211="","",MID(入力シート!$BJ211,入力シート!BK$181,1))</f>
        <v/>
      </c>
      <c r="BJ42" s="1406"/>
      <c r="BK42" s="1411" t="str">
        <f>+IF(入力シート!$BJ211="","",MID(入力シート!$BJ211,入力シート!BM$181,1))</f>
        <v/>
      </c>
      <c r="BL42" s="1412"/>
      <c r="BM42" s="1405" t="str">
        <f>+IF(入力シート!$BJ211="","",MID(入力シート!$BJ211,入力シート!BO$181,1))</f>
        <v/>
      </c>
      <c r="BN42" s="1406"/>
      <c r="BO42" s="1405" t="str">
        <f>+IF(入力シート!$BJ211="","",MID(入力シート!$BJ211,入力シート!BQ$181,1))</f>
        <v/>
      </c>
      <c r="BP42" s="1406"/>
      <c r="BQ42" s="1411" t="str">
        <f>+IF(入力シート!$BJ211="","",MID(入力シート!$BJ211,入力シート!BS$181,1))</f>
        <v/>
      </c>
      <c r="BR42" s="1412"/>
      <c r="BS42" s="1405" t="str">
        <f>+IF(入力シート!$BJ211="","",MID(入力シート!$BJ211,入力シート!BU$181,1))</f>
        <v/>
      </c>
      <c r="BT42" s="1406"/>
      <c r="BU42" s="1405" t="str">
        <f>+IF(入力シート!$BJ211="","",MID(入力シート!$BJ211,入力シート!BW$181,1))</f>
        <v/>
      </c>
      <c r="BV42" s="1406"/>
      <c r="BW42" s="1405" t="str">
        <f>+IF(入力シート!$BJ211="","",MID(入力シート!$BJ211,入力シート!BY$181,1))</f>
        <v/>
      </c>
      <c r="BX42" s="1406"/>
      <c r="BY42" s="1405" t="str">
        <f>+IF(入力シート!$BJ211="","",MID(入力シート!$BJ211,入力シート!CA$181,1))</f>
        <v/>
      </c>
      <c r="BZ42" s="1406"/>
      <c r="CA42" s="1405" t="str">
        <f>+IF(入力シート!$BJ211="","",MID(入力シート!$BJ211,入力シート!CC$181,1))</f>
        <v/>
      </c>
      <c r="CB42" s="1406"/>
      <c r="CC42" s="1405" t="str">
        <f>+IF(入力シート!$BJ211="","",MID(入力シート!$BJ211,入力シート!CE$181,1))</f>
        <v/>
      </c>
      <c r="CD42" s="1460"/>
      <c r="CE42" s="632"/>
      <c r="CF42" s="632"/>
      <c r="CG42" s="632"/>
      <c r="CH42" s="632"/>
      <c r="CI42" s="632"/>
      <c r="CJ42" s="632"/>
      <c r="CK42" s="632"/>
      <c r="CL42" s="632"/>
      <c r="CM42" s="632"/>
      <c r="CN42" s="632"/>
      <c r="CO42" s="632"/>
      <c r="CP42" s="632"/>
      <c r="CQ42" s="632"/>
      <c r="CR42" s="632"/>
      <c r="CS42" s="632"/>
      <c r="CT42" s="632"/>
      <c r="CU42" s="632"/>
      <c r="CV42" s="632"/>
      <c r="CW42" s="632"/>
      <c r="DD42" s="652">
        <f>IF(ISERROR(VLOOKUP(W42,'環境依存文字（電子入札利用不可）'!$A:$A,1,FALSE))=TRUE,IF(SUBSTITUTE(W42,"　","")="",0,IF($CV$3&lt;=CODE(W42),IF(AND($DB$3&lt;=CODE(W42),CODE(W42)&lt;=$DD$3),0,IF(AND($DG$3&lt;=CODE(W42),CODE(W42)&lt;=$DI$3),0,1)),0)),1)</f>
        <v>0</v>
      </c>
      <c r="DE42" s="652"/>
      <c r="DF42" s="652">
        <f>IF(ISERROR(VLOOKUP(Y42,'環境依存文字（電子入札利用不可）'!$A:$A,1,FALSE))=TRUE,IF(SUBSTITUTE(Y42,"　","")="",0,IF($CV$3&lt;=CODE(Y42),IF(AND($DB$3&lt;=CODE(Y42),CODE(Y42)&lt;=$DD$3),0,IF(AND($DG$3&lt;=CODE(Y42),CODE(Y42)&lt;=$DI$3),0,1)),0)),1)</f>
        <v>0</v>
      </c>
      <c r="DG42" s="652"/>
      <c r="DH42" s="652">
        <f>IF(ISERROR(VLOOKUP(AA42,'環境依存文字（電子入札利用不可）'!$A:$A,1,FALSE))=TRUE,IF(SUBSTITUTE(AA42,"　","")="",0,IF($CV$3&lt;=CODE(AA42),IF(AND($DB$3&lt;=CODE(AA42),CODE(AA42)&lt;=$DD$3),0,IF(AND($DG$3&lt;=CODE(AA42),CODE(AA42)&lt;=$DI$3),0,1)),0)),1)</f>
        <v>0</v>
      </c>
      <c r="DI42" s="652"/>
      <c r="DJ42" s="652">
        <f>IF(ISERROR(VLOOKUP(AC42,'環境依存文字（電子入札利用不可）'!$A:$A,1,FALSE))=TRUE,IF(SUBSTITUTE(AC42,"　","")="",0,IF($CV$3&lt;=CODE(AC42),IF(AND($DB$3&lt;=CODE(AC42),CODE(AC42)&lt;=$DD$3),0,IF(AND($DG$3&lt;=CODE(AC42),CODE(AC42)&lt;=$DI$3),0,1)),0)),1)</f>
        <v>0</v>
      </c>
      <c r="DK42" s="652"/>
      <c r="DL42" s="652">
        <f>IF(ISERROR(VLOOKUP(AE42,'環境依存文字（電子入札利用不可）'!$A:$A,1,FALSE))=TRUE,IF(SUBSTITUTE(AE42,"　","")="",0,IF($CV$3&lt;=CODE(AE42),IF(AND($DB$3&lt;=CODE(AE42),CODE(AE42)&lt;=$DD$3),0,IF(AND($DG$3&lt;=CODE(AE42),CODE(AE42)&lt;=$DI$3),0,1)),0)),1)</f>
        <v>0</v>
      </c>
      <c r="DM42" s="652"/>
      <c r="DN42" s="652">
        <f>IF(ISERROR(VLOOKUP(AG42,'環境依存文字（電子入札利用不可）'!$A:$A,1,FALSE))=TRUE,IF(SUBSTITUTE(AG42,"　","")="",0,IF($CV$3&lt;=CODE(AG42),IF(AND($DB$3&lt;=CODE(AG42),CODE(AG42)&lt;=$DD$3),0,IF(AND($DG$3&lt;=CODE(AG42),CODE(AG42)&lt;=$DI$3),0,1)),0)),1)</f>
        <v>0</v>
      </c>
      <c r="DO42" s="652"/>
      <c r="DP42" s="652">
        <f>IF(ISERROR(VLOOKUP(AI42,'環境依存文字（電子入札利用不可）'!$A:$A,1,FALSE))=TRUE,IF(SUBSTITUTE(AI42,"　","")="",0,IF($CV$3&lt;=CODE(AI42),IF(AND($DB$3&lt;=CODE(AI42),CODE(AI42)&lt;=$DD$3),0,IF(AND($DG$3&lt;=CODE(AI42),CODE(AI42)&lt;=$DI$3),0,1)),0)),1)</f>
        <v>0</v>
      </c>
      <c r="DQ42" s="652"/>
      <c r="DR42" s="652">
        <f>IF(ISERROR(VLOOKUP(AK42,'環境依存文字（電子入札利用不可）'!$A:$A,1,FALSE))=TRUE,IF(SUBSTITUTE(AK42,"　","")="",0,IF($CV$3&lt;=CODE(AK42),IF(AND($DB$3&lt;=CODE(AK42),CODE(AK42)&lt;=$DD$3),0,IF(AND($DG$3&lt;=CODE(AK42),CODE(AK42)&lt;=$DI$3),0,1)),0)),1)</f>
        <v>0</v>
      </c>
      <c r="DS42" s="652"/>
      <c r="DT42" s="652">
        <f>IF(ISERROR(VLOOKUP(AM42,'環境依存文字（電子入札利用不可）'!$A:$A,1,FALSE))=TRUE,IF(SUBSTITUTE(AM42,"　","")="",0,IF($CV$3&lt;=CODE(AM42),IF(AND($DB$3&lt;=CODE(AM42),CODE(AM42)&lt;=$DD$3),0,IF(AND($DG$3&lt;=CODE(AM42),CODE(AM42)&lt;=$DI$3),0,1)),0)),1)</f>
        <v>0</v>
      </c>
      <c r="DU42" s="652"/>
      <c r="DV42" s="652">
        <f>IF(ISERROR(VLOOKUP(AO42,'環境依存文字（電子入札利用不可）'!$A:$A,1,FALSE))=TRUE,IF(SUBSTITUTE(AO42,"　","")="",0,IF($CV$3&lt;=CODE(AO42),IF(AND($DB$3&lt;=CODE(AO42),CODE(AO42)&lt;=$DD$3),0,IF(AND($DG$3&lt;=CODE(AO42),CODE(AO42)&lt;=$DI$3),0,1)),0)),1)</f>
        <v>0</v>
      </c>
      <c r="DW42" s="652"/>
      <c r="DX42" s="652">
        <f>IF(ISERROR(VLOOKUP(AQ42,'環境依存文字（電子入札利用不可）'!$A:$A,1,FALSE))=TRUE,IF(SUBSTITUTE(AQ42,"　","")="",0,IF($CV$3&lt;=CODE(AQ42),IF(AND($DB$3&lt;=CODE(AQ42),CODE(AQ42)&lt;=$DD$3),0,IF(AND($DG$3&lt;=CODE(AQ42),CODE(AQ42)&lt;=$DI$3),0,1)),0)),1)</f>
        <v>0</v>
      </c>
      <c r="DY42" s="652"/>
      <c r="DZ42" s="652">
        <f>IF(ISERROR(VLOOKUP(AS42,'環境依存文字（電子入札利用不可）'!$A:$A,1,FALSE))=TRUE,IF(SUBSTITUTE(AS42,"　","")="",0,IF($CV$3&lt;=CODE(AS42),IF(AND($DB$3&lt;=CODE(AS42),CODE(AS42)&lt;=$DD$3),0,IF(AND($DG$3&lt;=CODE(AS42),CODE(AS42)&lt;=$DI$3),0,1)),0)),1)</f>
        <v>0</v>
      </c>
      <c r="EA42" s="652"/>
      <c r="EB42" s="652">
        <f>IF(ISERROR(VLOOKUP(AU42,'環境依存文字（電子入札利用不可）'!$A:$A,1,FALSE))=TRUE,IF(SUBSTITUTE(AU42,"　","")="",0,IF($CV$3&lt;=CODE(AU42),IF(AND($DB$3&lt;=CODE(AU42),CODE(AU42)&lt;=$DD$3),0,IF(AND($DG$3&lt;=CODE(AU42),CODE(AU42)&lt;=$DI$3),0,1)),0)),1)</f>
        <v>0</v>
      </c>
      <c r="EC42" s="652"/>
      <c r="ED42" s="652">
        <f>IF(ISERROR(VLOOKUP(AW42,'環境依存文字（電子入札利用不可）'!$A:$A,1,FALSE))=TRUE,IF(SUBSTITUTE(AW42,"　","")="",0,IF($CV$3&lt;=CODE(AW42),IF(AND($DB$3&lt;=CODE(AW42),CODE(AW42)&lt;=$DD$3),0,IF(AND($DG$3&lt;=CODE(AW42),CODE(AW42)&lt;=$DI$3),0,1)),0)),1)</f>
        <v>0</v>
      </c>
      <c r="EE42" s="652"/>
      <c r="EF42" s="652">
        <f>IF(ISERROR(VLOOKUP(AY42,'環境依存文字（電子入札利用不可）'!$A:$A,1,FALSE))=TRUE,IF(SUBSTITUTE(AY42,"　","")="",0,IF($CV$3&lt;=CODE(AY42),IF(AND($DB$3&lt;=CODE(AY42),CODE(AY42)&lt;=$DD$3),0,IF(AND($DG$3&lt;=CODE(AY42),CODE(AY42)&lt;=$DI$3),0,1)),0)),1)</f>
        <v>0</v>
      </c>
      <c r="EG42" s="652"/>
      <c r="EH42" s="652">
        <f>IF(ISERROR(VLOOKUP(BA42,'環境依存文字（電子入札利用不可）'!$A:$A,1,FALSE))=TRUE,IF(SUBSTITUTE(BA42,"　","")="",0,IF($CV$3&lt;=CODE(BA42),IF(AND($DB$3&lt;=CODE(BA42),CODE(BA42)&lt;=$DD$3),0,IF(AND($DG$3&lt;=CODE(BA42),CODE(BA42)&lt;=$DI$3),0,1)),0)),1)</f>
        <v>0</v>
      </c>
      <c r="EI42" s="652"/>
      <c r="EJ42" s="652">
        <f>IF(ISERROR(VLOOKUP(BC42,'環境依存文字（電子入札利用不可）'!$A:$A,1,FALSE))=TRUE,IF(SUBSTITUTE(BC42,"　","")="",0,IF($CV$3&lt;=CODE(BC42),IF(AND($DB$3&lt;=CODE(BC42),CODE(BC42)&lt;=$DD$3),0,IF(AND($DG$3&lt;=CODE(BC42),CODE(BC42)&lt;=$DI$3),0,1)),0)),1)</f>
        <v>0</v>
      </c>
      <c r="EK42" s="652"/>
      <c r="EL42" s="652">
        <f>IF(ISERROR(VLOOKUP(BE42,'環境依存文字（電子入札利用不可）'!$A:$A,1,FALSE))=TRUE,IF(SUBSTITUTE(BE42,"　","")="",0,IF($CV$3&lt;=CODE(BE42),IF(AND($DB$3&lt;=CODE(BE42),CODE(BE42)&lt;=$DD$3),0,IF(AND($DG$3&lt;=CODE(BE42),CODE(BE42)&lt;=$DI$3),0,1)),0)),1)</f>
        <v>0</v>
      </c>
      <c r="EM42" s="652"/>
      <c r="EN42" s="652">
        <f>IF(ISERROR(VLOOKUP(BG42,'環境依存文字（電子入札利用不可）'!$A:$A,1,FALSE))=TRUE,IF(SUBSTITUTE(BG42,"　","")="",0,IF($CV$3&lt;=CODE(BG42),IF(AND($DB$3&lt;=CODE(BG42),CODE(BG42)&lt;=$DD$3),0,IF(AND($DG$3&lt;=CODE(BG42),CODE(BG42)&lt;=$DI$3),0,1)),0)),1)</f>
        <v>0</v>
      </c>
      <c r="EO42" s="652"/>
      <c r="EP42" s="652">
        <f>IF(ISERROR(VLOOKUP(BI42,'環境依存文字（電子入札利用不可）'!$A:$A,1,FALSE))=TRUE,IF(SUBSTITUTE(BI42,"　","")="",0,IF($CV$3&lt;=CODE(BI42),IF(AND($DB$3&lt;=CODE(BI42),CODE(BI42)&lt;=$DD$3),0,IF(AND($DG$3&lt;=CODE(BI42),CODE(BI42)&lt;=$DI$3),0,1)),0)),1)</f>
        <v>0</v>
      </c>
      <c r="EQ42" s="652"/>
      <c r="ER42" s="652">
        <f>IF(ISERROR(VLOOKUP(BK42,'環境依存文字（電子入札利用不可）'!$A:$A,1,FALSE))=TRUE,IF(SUBSTITUTE(BK42,"　","")="",0,IF($CV$3&lt;=CODE(BK42),IF(AND($DB$3&lt;=CODE(BK42),CODE(BK42)&lt;=$DD$3),0,IF(AND($DG$3&lt;=CODE(BK42),CODE(BK42)&lt;=$DI$3),0,1)),0)),1)</f>
        <v>0</v>
      </c>
      <c r="ES42" s="652"/>
      <c r="ET42" s="652">
        <f>IF(ISERROR(VLOOKUP(BM42,'環境依存文字（電子入札利用不可）'!$A:$A,1,FALSE))=TRUE,IF(SUBSTITUTE(BM42,"　","")="",0,IF($CV$3&lt;=CODE(BM42),IF(AND($DB$3&lt;=CODE(BM42),CODE(BM42)&lt;=$DD$3),0,IF(AND($DG$3&lt;=CODE(BM42),CODE(BM42)&lt;=$DI$3),0,1)),0)),1)</f>
        <v>0</v>
      </c>
      <c r="EU42" s="652"/>
      <c r="EV42" s="652">
        <f>IF(ISERROR(VLOOKUP(BO42,'環境依存文字（電子入札利用不可）'!$A:$A,1,FALSE))=TRUE,IF(SUBSTITUTE(BO42,"　","")="",0,IF($CV$3&lt;=CODE(BO42),IF(AND($DB$3&lt;=CODE(BO42),CODE(BO42)&lt;=$DD$3),0,IF(AND($DG$3&lt;=CODE(BO42),CODE(BO42)&lt;=$DI$3),0,1)),0)),1)</f>
        <v>0</v>
      </c>
      <c r="EW42" s="652"/>
      <c r="EX42" s="652">
        <f>IF(ISERROR(VLOOKUP(BQ42,'環境依存文字（電子入札利用不可）'!$A:$A,1,FALSE))=TRUE,IF(SUBSTITUTE(BQ42,"　","")="",0,IF($CV$3&lt;=CODE(BQ42),IF(AND($DB$3&lt;=CODE(BQ42),CODE(BQ42)&lt;=$DD$3),0,IF(AND($DG$3&lt;=CODE(BQ42),CODE(BQ42)&lt;=$DI$3),0,1)),0)),1)</f>
        <v>0</v>
      </c>
      <c r="EY42" s="652"/>
      <c r="EZ42" s="652">
        <f>IF(ISERROR(VLOOKUP(BS42,'環境依存文字（電子入札利用不可）'!$A:$A,1,FALSE))=TRUE,IF(SUBSTITUTE(BS42,"　","")="",0,IF($CV$3&lt;=CODE(BS42),IF(AND($DB$3&lt;=CODE(BS42),CODE(BS42)&lt;=$DD$3),0,IF(AND($DG$3&lt;=CODE(BS42),CODE(BS42)&lt;=$DI$3),0,1)),0)),1)</f>
        <v>0</v>
      </c>
      <c r="FA42" s="652"/>
      <c r="FB42" s="652">
        <f>IF(ISERROR(VLOOKUP(BU42,'環境依存文字（電子入札利用不可）'!$A:$A,1,FALSE))=TRUE,IF(SUBSTITUTE(BU42,"　","")="",0,IF($CV$3&lt;=CODE(BU42),IF(AND($DB$3&lt;=CODE(BU42),CODE(BU42)&lt;=$DD$3),0,IF(AND($DG$3&lt;=CODE(BU42),CODE(BU42)&lt;=$DI$3),0,1)),0)),1)</f>
        <v>0</v>
      </c>
      <c r="FC42" s="652"/>
      <c r="FD42" s="652">
        <f>IF(ISERROR(VLOOKUP(BW42,'環境依存文字（電子入札利用不可）'!$A:$A,1,FALSE))=TRUE,IF(SUBSTITUTE(BW42,"　","")="",0,IF($CV$3&lt;=CODE(BW42),IF(AND($DB$3&lt;=CODE(BW42),CODE(BW42)&lt;=$DD$3),0,IF(AND($DG$3&lt;=CODE(BW42),CODE(BW42)&lt;=$DI$3),0,1)),0)),1)</f>
        <v>0</v>
      </c>
      <c r="FE42" s="652"/>
      <c r="FF42" s="652">
        <f>IF(ISERROR(VLOOKUP(BY42,'環境依存文字（電子入札利用不可）'!$A:$A,1,FALSE))=TRUE,IF(SUBSTITUTE(BY42,"　","")="",0,IF($CV$3&lt;=CODE(BY42),IF(AND($DB$3&lt;=CODE(BY42),CODE(BY42)&lt;=$DD$3),0,IF(AND($DG$3&lt;=CODE(BY42),CODE(BY42)&lt;=$DI$3),0,1)),0)),1)</f>
        <v>0</v>
      </c>
      <c r="FG42" s="652"/>
      <c r="FH42" s="652">
        <f>IF(ISERROR(VLOOKUP(CA42,'環境依存文字（電子入札利用不可）'!$A:$A,1,FALSE))=TRUE,IF(SUBSTITUTE(CA42,"　","")="",0,IF($CV$3&lt;=CODE(CA42),IF(AND($DB$3&lt;=CODE(CA42),CODE(CA42)&lt;=$DD$3),0,IF(AND($DG$3&lt;=CODE(CA42),CODE(CA42)&lt;=$DI$3),0,1)),0)),1)</f>
        <v>0</v>
      </c>
      <c r="FI42" s="652"/>
      <c r="FJ42" s="652">
        <f>IF(ISERROR(VLOOKUP(CC42,'環境依存文字（電子入札利用不可）'!$A:$A,1,FALSE))=TRUE,IF(SUBSTITUTE(CC42,"　","")="",0,IF($CV$3&lt;=CODE(CC42),IF(AND($DB$3&lt;=CODE(CC42),CODE(CC42)&lt;=$DD$3),0,IF(AND($DG$3&lt;=CODE(CC42),CODE(CC42)&lt;=$DI$3),0,1)),0)),1)</f>
        <v>0</v>
      </c>
    </row>
    <row r="43" spans="1:167" s="548" customFormat="1" ht="23.25" customHeight="1">
      <c r="B43" s="1424">
        <v>3</v>
      </c>
      <c r="C43" s="1426" t="str">
        <f>+IF(入力シート!$F213="","",入力シート!F213)</f>
        <v/>
      </c>
      <c r="D43" s="1427"/>
      <c r="E43" s="1430" t="s">
        <v>34</v>
      </c>
      <c r="F43" s="1432" t="str">
        <f>+IF(入力シート!$H213="","",MID(TEXT(入力シート!$H213,"0#"),入力シート!$BJ$9,1))</f>
        <v/>
      </c>
      <c r="G43" s="1427"/>
      <c r="H43" s="1432" t="str">
        <f>+IF(入力シート!$H213="","",MID(TEXT(入力シート!$H213,"0#"),入力シート!$BL$9,1))</f>
        <v/>
      </c>
      <c r="I43" s="1427"/>
      <c r="J43" s="1430" t="s">
        <v>34</v>
      </c>
      <c r="K43" s="1434" t="str">
        <f>+IF(入力シート!$J213="","",MID(TEXT(入力シート!$J213,"00000#"),入力シート!$BJ$9,1))</f>
        <v/>
      </c>
      <c r="L43" s="1435"/>
      <c r="M43" s="1434" t="str">
        <f>+IF(入力シート!$J213="","",MID(TEXT(入力シート!$J213,"00000#"),入力シート!$BL$9,1))</f>
        <v/>
      </c>
      <c r="N43" s="1435"/>
      <c r="O43" s="1434" t="str">
        <f>+IF(入力シート!$J213="","",MID(TEXT(入力シート!$J213,"00000#"),入力シート!$BN$9,1))</f>
        <v/>
      </c>
      <c r="P43" s="1435"/>
      <c r="Q43" s="1434" t="str">
        <f>+IF(入力シート!$J213="","",MID(TEXT(入力シート!$J213,"00000#"),入力シート!$BP$9,1))</f>
        <v/>
      </c>
      <c r="R43" s="1435"/>
      <c r="S43" s="1434" t="str">
        <f>+IF(入力シート!$J213="","",MID(TEXT(入力シート!$J213,"00000#"),入力シート!$BR$9,1))</f>
        <v/>
      </c>
      <c r="T43" s="1435"/>
      <c r="U43" s="1434" t="str">
        <f>+IF(入力シート!$J213="","",MID(TEXT(入力シート!$J213,"00000#"),入力シート!$BT$9,1))</f>
        <v/>
      </c>
      <c r="V43" s="1435"/>
      <c r="W43" s="1472" t="str">
        <f>+IF(入力シート!$L213="","",MID(入力シート!$L213,入力シート!BI$181,1))</f>
        <v/>
      </c>
      <c r="X43" s="1471"/>
      <c r="Y43" s="1468" t="str">
        <f>+IF(入力シート!$L213="","",MID(入力シート!$L213,入力シート!BK$181,1))</f>
        <v/>
      </c>
      <c r="Z43" s="1471"/>
      <c r="AA43" s="1468" t="str">
        <f>+IF(入力シート!$L213="","",MID(入力シート!$L213,入力シート!BM$181,1))</f>
        <v/>
      </c>
      <c r="AB43" s="1471"/>
      <c r="AC43" s="1468" t="str">
        <f>+IF(入力シート!$L213="","",MID(入力シート!$L213,入力シート!BO$181,1))</f>
        <v/>
      </c>
      <c r="AD43" s="1471"/>
      <c r="AE43" s="1468" t="str">
        <f>+IF(入力シート!$L213="","",MID(入力シート!$L213,入力シート!BQ$181,1))</f>
        <v/>
      </c>
      <c r="AF43" s="1471"/>
      <c r="AG43" s="1468" t="str">
        <f>+IF(入力シート!$L213="","",MID(入力シート!$L213,入力シート!BS$181,1))</f>
        <v/>
      </c>
      <c r="AH43" s="1471"/>
      <c r="AI43" s="1468" t="str">
        <f>+IF(入力シート!$L213="","",MID(入力シート!$L213,入力シート!BU$181,1))</f>
        <v/>
      </c>
      <c r="AJ43" s="1471"/>
      <c r="AK43" s="1468" t="str">
        <f>+IF(入力シート!$L213="","",MID(入力シート!$L213,入力シート!BW$181,1))</f>
        <v/>
      </c>
      <c r="AL43" s="1471"/>
      <c r="AM43" s="1468" t="str">
        <f>+IF(入力シート!$L213="","",MID(入力シート!$L213,入力シート!BY$181,1))</f>
        <v/>
      </c>
      <c r="AN43" s="1471"/>
      <c r="AO43" s="1468" t="str">
        <f>+IF(入力シート!$L213="","",MID(入力シート!$L213,入力シート!CA$181,1))</f>
        <v/>
      </c>
      <c r="AP43" s="1471"/>
      <c r="AQ43" s="1468" t="str">
        <f>+IF(入力シート!$L213="","",MID(入力シート!$L213,入力シート!CC$181,1))</f>
        <v/>
      </c>
      <c r="AR43" s="1471"/>
      <c r="AS43" s="1468" t="str">
        <f>+IF(入力シート!$L213="","",MID(入力シート!$L213,入力シート!CE$181,1))</f>
        <v/>
      </c>
      <c r="AT43" s="1471"/>
      <c r="AU43" s="1468" t="str">
        <f>+IF(入力シート!$L213="","",MID(入力シート!$L213,入力シート!CG$181,1))</f>
        <v/>
      </c>
      <c r="AV43" s="1471"/>
      <c r="AW43" s="1468" t="str">
        <f>+IF(入力シート!$L213="","",MID(入力シート!$L213,入力シート!CI$181,1))</f>
        <v/>
      </c>
      <c r="AX43" s="1471"/>
      <c r="AY43" s="1468" t="str">
        <f>+IF(入力シート!$L213="","",MID(入力シート!$L213,入力シート!CK$181,1))</f>
        <v/>
      </c>
      <c r="AZ43" s="1471"/>
      <c r="BA43" s="1468" t="str">
        <f>+IF(入力シート!$L213="","",MID(入力シート!$L213,入力シート!CM$181,1))</f>
        <v/>
      </c>
      <c r="BB43" s="1471"/>
      <c r="BC43" s="1468" t="str">
        <f>+IF(入力シート!$L213="","",MID(入力シート!$L213,入力シート!CO$181,1))</f>
        <v/>
      </c>
      <c r="BD43" s="1471"/>
      <c r="BE43" s="1815" t="str">
        <f>+IF(入力シート!$L213="","",MID(入力シート!$L213,入力シート!CQ$181,1))</f>
        <v/>
      </c>
      <c r="BF43" s="1816"/>
      <c r="BG43" s="655" t="str">
        <f>+IF(入力シート!$Z213="","",MID(TEXT(入力シート!$Z213,"00#"),入力シート!BI$183,1))</f>
        <v/>
      </c>
      <c r="BH43" s="656" t="str">
        <f>+IF(入力シート!$Z213="","",MID(TEXT(入力シート!$Z213,"00#"),入力シート!BJ$183,1))</f>
        <v/>
      </c>
      <c r="BI43" s="552" t="str">
        <f>+IF(入力シート!$Z213="","",MID(TEXT(入力シート!$Z213,"00#"),入力シート!BK$183,1))</f>
        <v/>
      </c>
      <c r="BJ43" s="553" t="s">
        <v>34</v>
      </c>
      <c r="BK43" s="552" t="str">
        <f>+IF(入力シート!$AC213="","",MID(TEXT(入力シート!$AC213,"000#"),入力シート!BI$183,1))</f>
        <v/>
      </c>
      <c r="BL43" s="552" t="str">
        <f>+IF(入力シート!$AC213="","",MID(TEXT(入力シート!$AC213,"000#"),入力シート!BJ$183,1))</f>
        <v/>
      </c>
      <c r="BM43" s="552" t="str">
        <f>+IF(入力シート!$AC213="","",MID(TEXT(入力シート!$AC213,"000#"),入力シート!BK$183,1))</f>
        <v/>
      </c>
      <c r="BN43" s="552" t="str">
        <f>+IF(入力シート!$AC213="","",MID(TEXT(入力シート!$AC213,"000#"),入力シート!BL$183,1))</f>
        <v/>
      </c>
      <c r="BO43" s="1470" t="str">
        <f>+IF(入力シート!$AE213="","",MID(入力シート!$AE213,入力シート!BI$181,1))</f>
        <v/>
      </c>
      <c r="BP43" s="1421"/>
      <c r="BQ43" s="1420" t="str">
        <f>+IF(入力シート!$AE213="","",MID(入力シート!$AE213,入力シート!BK$181,1))</f>
        <v/>
      </c>
      <c r="BR43" s="1421"/>
      <c r="BS43" s="1420" t="str">
        <f>+IF(入力シート!$AE213="","",MID(入力シート!$AE213,入力シート!BM$181,1))</f>
        <v/>
      </c>
      <c r="BT43" s="1421"/>
      <c r="BU43" s="1441" t="str">
        <f>+IF(入力シート!$AE213="","",MID(入力シート!$AE213,入力シート!BO$181,1))</f>
        <v/>
      </c>
      <c r="BV43" s="1442"/>
      <c r="BW43" s="1420" t="str">
        <f>+IF(入力シート!$AE213="","",MID(入力シート!$AE213,入力シート!BQ$181,1))</f>
        <v/>
      </c>
      <c r="BX43" s="1421"/>
      <c r="BY43" s="1420" t="str">
        <f>+IF(入力シート!$AE213="","",MID(入力シート!$AE213,入力シート!BS$181,1))</f>
        <v/>
      </c>
      <c r="BZ43" s="1421"/>
      <c r="CA43" s="1441" t="str">
        <f>+IF(入力シート!$AE213="","",MID(入力シート!$AE213,入力シート!BU$181,1))</f>
        <v/>
      </c>
      <c r="CB43" s="1442"/>
      <c r="CC43" s="1420" t="str">
        <f>+IF(入力シート!$AE213="","",MID(入力シート!$AE213,入力シート!BW$181,1))</f>
        <v/>
      </c>
      <c r="CD43" s="1466"/>
      <c r="DA43" s="411"/>
      <c r="DB43" s="589">
        <f>+SUM(DD43:FV44)</f>
        <v>0</v>
      </c>
      <c r="DC43" s="411"/>
      <c r="DD43" s="652">
        <f>IF(ISERROR(VLOOKUP(W43,'環境依存文字（電子入札利用不可）'!$A:$A,1,FALSE))=TRUE,IF(SUBSTITUTE(W43,"　","")="",0,IF($CV$3&lt;=CODE(W43),IF(AND($DB$3&lt;=CODE(W43),CODE(W43)&lt;=$DD$3),0,IF(AND($DG$3&lt;=CODE(W43),CODE(W43)&lt;=$DI$3),0,1)),0)),1)</f>
        <v>0</v>
      </c>
      <c r="DE43" s="652"/>
      <c r="DF43" s="652">
        <f>IF(ISERROR(VLOOKUP(Y43,'環境依存文字（電子入札利用不可）'!$A:$A,1,FALSE))=TRUE,IF(SUBSTITUTE(Y43,"　","")="",0,IF($CV$3&lt;=CODE(Y43),IF(AND($DB$3&lt;=CODE(Y43),CODE(Y43)&lt;=$DD$3),0,IF(AND($DG$3&lt;=CODE(Y43),CODE(Y43)&lt;=$DI$3),0,1)),0)),1)</f>
        <v>0</v>
      </c>
      <c r="DG43" s="652"/>
      <c r="DH43" s="652">
        <f>IF(ISERROR(VLOOKUP(AA43,'環境依存文字（電子入札利用不可）'!$A:$A,1,FALSE))=TRUE,IF(SUBSTITUTE(AA43,"　","")="",0,IF($CV$3&lt;=CODE(AA43),IF(AND($DB$3&lt;=CODE(AA43),CODE(AA43)&lt;=$DD$3),0,IF(AND($DG$3&lt;=CODE(AA43),CODE(AA43)&lt;=$DI$3),0,1)),0)),1)</f>
        <v>0</v>
      </c>
      <c r="DI43" s="652"/>
      <c r="DJ43" s="652">
        <f>IF(ISERROR(VLOOKUP(AC43,'環境依存文字（電子入札利用不可）'!$A:$A,1,FALSE))=TRUE,IF(SUBSTITUTE(AC43,"　","")="",0,IF($CV$3&lt;=CODE(AC43),IF(AND($DB$3&lt;=CODE(AC43),CODE(AC43)&lt;=$DD$3),0,IF(AND($DG$3&lt;=CODE(AC43),CODE(AC43)&lt;=$DI$3),0,1)),0)),1)</f>
        <v>0</v>
      </c>
      <c r="DK43" s="652"/>
      <c r="DL43" s="652">
        <f>IF(ISERROR(VLOOKUP(AE43,'環境依存文字（電子入札利用不可）'!$A:$A,1,FALSE))=TRUE,IF(SUBSTITUTE(AE43,"　","")="",0,IF($CV$3&lt;=CODE(AE43),IF(AND($DB$3&lt;=CODE(AE43),CODE(AE43)&lt;=$DD$3),0,IF(AND($DG$3&lt;=CODE(AE43),CODE(AE43)&lt;=$DI$3),0,1)),0)),1)</f>
        <v>0</v>
      </c>
      <c r="DM43" s="652"/>
      <c r="DN43" s="652">
        <f>IF(ISERROR(VLOOKUP(AG43,'環境依存文字（電子入札利用不可）'!$A:$A,1,FALSE))=TRUE,IF(SUBSTITUTE(AG43,"　","")="",0,IF($CV$3&lt;=CODE(AG43),IF(AND($DB$3&lt;=CODE(AG43),CODE(AG43)&lt;=$DD$3),0,IF(AND($DG$3&lt;=CODE(AG43),CODE(AG43)&lt;=$DI$3),0,1)),0)),1)</f>
        <v>0</v>
      </c>
      <c r="DO43" s="652"/>
      <c r="DP43" s="652">
        <f>IF(ISERROR(VLOOKUP(AI43,'環境依存文字（電子入札利用不可）'!$A:$A,1,FALSE))=TRUE,IF(SUBSTITUTE(AI43,"　","")="",0,IF($CV$3&lt;=CODE(AI43),IF(AND($DB$3&lt;=CODE(AI43),CODE(AI43)&lt;=$DD$3),0,IF(AND($DG$3&lt;=CODE(AI43),CODE(AI43)&lt;=$DI$3),0,1)),0)),1)</f>
        <v>0</v>
      </c>
      <c r="DQ43" s="652"/>
      <c r="DR43" s="652">
        <f>IF(ISERROR(VLOOKUP(AK43,'環境依存文字（電子入札利用不可）'!$A:$A,1,FALSE))=TRUE,IF(SUBSTITUTE(AK43,"　","")="",0,IF($CV$3&lt;=CODE(AK43),IF(AND($DB$3&lt;=CODE(AK43),CODE(AK43)&lt;=$DD$3),0,IF(AND($DG$3&lt;=CODE(AK43),CODE(AK43)&lt;=$DI$3),0,1)),0)),1)</f>
        <v>0</v>
      </c>
      <c r="DS43" s="652"/>
      <c r="DT43" s="652">
        <f>IF(ISERROR(VLOOKUP(AM43,'環境依存文字（電子入札利用不可）'!$A:$A,1,FALSE))=TRUE,IF(SUBSTITUTE(AM43,"　","")="",0,IF($CV$3&lt;=CODE(AM43),IF(AND($DB$3&lt;=CODE(AM43),CODE(AM43)&lt;=$DD$3),0,IF(AND($DG$3&lt;=CODE(AM43),CODE(AM43)&lt;=$DI$3),0,1)),0)),1)</f>
        <v>0</v>
      </c>
      <c r="DU43" s="652"/>
      <c r="DV43" s="652">
        <f>IF(ISERROR(VLOOKUP(AO43,'環境依存文字（電子入札利用不可）'!$A:$A,1,FALSE))=TRUE,IF(SUBSTITUTE(AO43,"　","")="",0,IF($CV$3&lt;=CODE(AO43),IF(AND($DB$3&lt;=CODE(AO43),CODE(AO43)&lt;=$DD$3),0,IF(AND($DG$3&lt;=CODE(AO43),CODE(AO43)&lt;=$DI$3),0,1)),0)),1)</f>
        <v>0</v>
      </c>
      <c r="DW43" s="652"/>
      <c r="DX43" s="652">
        <f>IF(ISERROR(VLOOKUP(AQ43,'環境依存文字（電子入札利用不可）'!$A:$A,1,FALSE))=TRUE,IF(SUBSTITUTE(AQ43,"　","")="",0,IF($CV$3&lt;=CODE(AQ43),IF(AND($DB$3&lt;=CODE(AQ43),CODE(AQ43)&lt;=$DD$3),0,IF(AND($DG$3&lt;=CODE(AQ43),CODE(AQ43)&lt;=$DI$3),0,1)),0)),1)</f>
        <v>0</v>
      </c>
      <c r="DY43" s="652"/>
      <c r="DZ43" s="652">
        <f>IF(ISERROR(VLOOKUP(AS43,'環境依存文字（電子入札利用不可）'!$A:$A,1,FALSE))=TRUE,IF(SUBSTITUTE(AS43,"　","")="",0,IF($CV$3&lt;=CODE(AS43),IF(AND($DB$3&lt;=CODE(AS43),CODE(AS43)&lt;=$DD$3),0,IF(AND($DG$3&lt;=CODE(AS43),CODE(AS43)&lt;=$DI$3),0,1)),0)),1)</f>
        <v>0</v>
      </c>
      <c r="EA43" s="652"/>
      <c r="EB43" s="652">
        <f>IF(ISERROR(VLOOKUP(AU43,'環境依存文字（電子入札利用不可）'!$A:$A,1,FALSE))=TRUE,IF(SUBSTITUTE(AU43,"　","")="",0,IF($CV$3&lt;=CODE(AU43),IF(AND($DB$3&lt;=CODE(AU43),CODE(AU43)&lt;=$DD$3),0,IF(AND($DG$3&lt;=CODE(AU43),CODE(AU43)&lt;=$DI$3),0,1)),0)),1)</f>
        <v>0</v>
      </c>
      <c r="EC43" s="652"/>
      <c r="ED43" s="652">
        <f>IF(ISERROR(VLOOKUP(AW43,'環境依存文字（電子入札利用不可）'!$A:$A,1,FALSE))=TRUE,IF(SUBSTITUTE(AW43,"　","")="",0,IF($CV$3&lt;=CODE(AW43),IF(AND($DB$3&lt;=CODE(AW43),CODE(AW43)&lt;=$DD$3),0,IF(AND($DG$3&lt;=CODE(AW43),CODE(AW43)&lt;=$DI$3),0,1)),0)),1)</f>
        <v>0</v>
      </c>
      <c r="EE43" s="652"/>
      <c r="EF43" s="652">
        <f>IF(ISERROR(VLOOKUP(AY43,'環境依存文字（電子入札利用不可）'!$A:$A,1,FALSE))=TRUE,IF(SUBSTITUTE(AY43,"　","")="",0,IF($CV$3&lt;=CODE(AY43),IF(AND($DB$3&lt;=CODE(AY43),CODE(AY43)&lt;=$DD$3),0,IF(AND($DG$3&lt;=CODE(AY43),CODE(AY43)&lt;=$DI$3),0,1)),0)),1)</f>
        <v>0</v>
      </c>
      <c r="EG43" s="652"/>
      <c r="EH43" s="652">
        <f>IF(ISERROR(VLOOKUP(BA43,'環境依存文字（電子入札利用不可）'!$A:$A,1,FALSE))=TRUE,IF(SUBSTITUTE(BA43,"　","")="",0,IF($CV$3&lt;=CODE(BA43),IF(AND($DB$3&lt;=CODE(BA43),CODE(BA43)&lt;=$DD$3),0,IF(AND($DG$3&lt;=CODE(BA43),CODE(BA43)&lt;=$DI$3),0,1)),0)),1)</f>
        <v>0</v>
      </c>
      <c r="EI43" s="652"/>
      <c r="EJ43" s="652">
        <f>IF(ISERROR(VLOOKUP(BC43,'環境依存文字（電子入札利用不可）'!$A:$A,1,FALSE))=TRUE,IF(SUBSTITUTE(BC43,"　","")="",0,IF($CV$3&lt;=CODE(BC43),IF(AND($DB$3&lt;=CODE(BC43),CODE(BC43)&lt;=$DD$3),0,IF(AND($DG$3&lt;=CODE(BC43),CODE(BC43)&lt;=$DI$3),0,1)),0)),1)</f>
        <v>0</v>
      </c>
      <c r="EK43" s="652"/>
      <c r="EL43" s="652">
        <f>IF(ISERROR(VLOOKUP(BE43,'環境依存文字（電子入札利用不可）'!$A:$A,1,FALSE))=TRUE,IF(SUBSTITUTE(BE43,"　","")="",0,IF($CV$3&lt;=CODE(BE43),IF(AND($DB$3&lt;=CODE(BE43),CODE(BE43)&lt;=$DD$3),0,IF(AND($DG$3&lt;=CODE(BE43),CODE(BE43)&lt;=$DI$3),0,1)),0)),1)</f>
        <v>0</v>
      </c>
      <c r="EM43" s="652"/>
      <c r="EN43" s="652"/>
      <c r="EO43" s="652"/>
      <c r="EP43" s="652"/>
      <c r="EQ43" s="652"/>
      <c r="ER43" s="652"/>
      <c r="ES43" s="652"/>
      <c r="ET43" s="652"/>
      <c r="EU43" s="652"/>
      <c r="EV43" s="652">
        <f>IF(ISERROR(VLOOKUP(BO43,'環境依存文字（電子入札利用不可）'!$A:$A,1,FALSE))=TRUE,IF(SUBSTITUTE(BO43,"　","")="",0,IF($CV$3&lt;=CODE(BO43),IF(AND($DB$3&lt;=CODE(BO43),CODE(BO43)&lt;=$DD$3),0,IF(AND($DG$3&lt;=CODE(BO43),CODE(BO43)&lt;=$DI$3),0,1)),0)),1)</f>
        <v>0</v>
      </c>
      <c r="EW43" s="652"/>
      <c r="EX43" s="652">
        <f>IF(ISERROR(VLOOKUP(BQ43,'環境依存文字（電子入札利用不可）'!$A:$A,1,FALSE))=TRUE,IF(SUBSTITUTE(BQ43,"　","")="",0,IF($CV$3&lt;=CODE(BQ43),IF(AND($DB$3&lt;=CODE(BQ43),CODE(BQ43)&lt;=$DD$3),0,IF(AND($DG$3&lt;=CODE(BQ43),CODE(BQ43)&lt;=$DI$3),0,1)),0)),1)</f>
        <v>0</v>
      </c>
      <c r="EY43" s="652"/>
      <c r="EZ43" s="652">
        <f>IF(ISERROR(VLOOKUP(BS43,'環境依存文字（電子入札利用不可）'!$A:$A,1,FALSE))=TRUE,IF(SUBSTITUTE(BS43,"　","")="",0,IF($CV$3&lt;=CODE(BS43),IF(AND($DB$3&lt;=CODE(BS43),CODE(BS43)&lt;=$DD$3),0,IF(AND($DG$3&lt;=CODE(BS43),CODE(BS43)&lt;=$DI$3),0,1)),0)),1)</f>
        <v>0</v>
      </c>
      <c r="FA43" s="652"/>
      <c r="FB43" s="652">
        <f>IF(ISERROR(VLOOKUP(BU43,'環境依存文字（電子入札利用不可）'!$A:$A,1,FALSE))=TRUE,IF(SUBSTITUTE(BU43,"　","")="",0,IF($CV$3&lt;=CODE(BU43),IF(AND($DB$3&lt;=CODE(BU43),CODE(BU43)&lt;=$DD$3),0,IF(AND($DG$3&lt;=CODE(BU43),CODE(BU43)&lt;=$DI$3),0,1)),0)),1)</f>
        <v>0</v>
      </c>
      <c r="FC43" s="652"/>
      <c r="FD43" s="652">
        <f>IF(ISERROR(VLOOKUP(BW43,'環境依存文字（電子入札利用不可）'!$A:$A,1,FALSE))=TRUE,IF(SUBSTITUTE(BW43,"　","")="",0,IF($CV$3&lt;=CODE(BW43),IF(AND($DB$3&lt;=CODE(BW43),CODE(BW43)&lt;=$DD$3),0,IF(AND($DG$3&lt;=CODE(BW43),CODE(BW43)&lt;=$DI$3),0,1)),0)),1)</f>
        <v>0</v>
      </c>
      <c r="FE43" s="652"/>
      <c r="FF43" s="652">
        <f>IF(ISERROR(VLOOKUP(BY43,'環境依存文字（電子入札利用不可）'!$A:$A,1,FALSE))=TRUE,IF(SUBSTITUTE(BY43,"　","")="",0,IF($CV$3&lt;=CODE(BY43),IF(AND($DB$3&lt;=CODE(BY43),CODE(BY43)&lt;=$DD$3),0,IF(AND($DG$3&lt;=CODE(BY43),CODE(BY43)&lt;=$DI$3),0,1)),0)),1)</f>
        <v>0</v>
      </c>
      <c r="FG43" s="652"/>
      <c r="FH43" s="652">
        <f>IF(ISERROR(VLOOKUP(CA43,'環境依存文字（電子入札利用不可）'!$A:$A,1,FALSE))=TRUE,IF(SUBSTITUTE(CA43,"　","")="",0,IF($CV$3&lt;=CODE(CA43),IF(AND($DB$3&lt;=CODE(CA43),CODE(CA43)&lt;=$DD$3),0,IF(AND($DG$3&lt;=CODE(CA43),CODE(CA43)&lt;=$DI$3),0,1)),0)),1)</f>
        <v>0</v>
      </c>
      <c r="FI43" s="652"/>
      <c r="FJ43" s="652">
        <f>IF(ISERROR(VLOOKUP(CC43,'環境依存文字（電子入札利用不可）'!$A:$A,1,FALSE))=TRUE,IF(SUBSTITUTE(CC43,"　","")="",0,IF($CV$3&lt;=CODE(CC43),IF(AND($DB$3&lt;=CODE(CC43),CODE(CC43)&lt;=$DD$3),0,IF(AND($DG$3&lt;=CODE(CC43),CODE(CC43)&lt;=$DI$3),0,1)),0)),1)</f>
        <v>0</v>
      </c>
    </row>
    <row r="44" spans="1:167" s="411" customFormat="1" ht="23.25" customHeight="1" thickBot="1">
      <c r="A44" s="632"/>
      <c r="B44" s="1425"/>
      <c r="C44" s="1428"/>
      <c r="D44" s="1429"/>
      <c r="E44" s="1431"/>
      <c r="F44" s="1433"/>
      <c r="G44" s="1429"/>
      <c r="H44" s="1433"/>
      <c r="I44" s="1429"/>
      <c r="J44" s="1431"/>
      <c r="K44" s="1436"/>
      <c r="L44" s="1437"/>
      <c r="M44" s="1436"/>
      <c r="N44" s="1437"/>
      <c r="O44" s="1436"/>
      <c r="P44" s="1437"/>
      <c r="Q44" s="1436"/>
      <c r="R44" s="1437"/>
      <c r="S44" s="1436"/>
      <c r="T44" s="1437"/>
      <c r="U44" s="1436"/>
      <c r="V44" s="1437"/>
      <c r="W44" s="1467" t="str">
        <f>+IF(入力シート!$L213="","",MID(入力シート!$L213,入力シート!CS$181,1))</f>
        <v/>
      </c>
      <c r="X44" s="1463"/>
      <c r="Y44" s="1462" t="str">
        <f>+IF(入力シート!$L213="","",MID(入力シート!$L213,入力シート!CU$181,1))</f>
        <v/>
      </c>
      <c r="Z44" s="1463"/>
      <c r="AA44" s="1462" t="str">
        <f>+IF(入力シート!$L213="","",MID(入力シート!$L213,入力シート!CW$181,1))</f>
        <v/>
      </c>
      <c r="AB44" s="1463"/>
      <c r="AC44" s="1462" t="str">
        <f>+IF(入力シート!$L213="","",MID(入力シート!$L213,入力シート!CY$181,1))</f>
        <v/>
      </c>
      <c r="AD44" s="1463"/>
      <c r="AE44" s="1462" t="str">
        <f>+IF(入力シート!$L213="","",MID(入力シート!$L213,入力シート!DA$181,1))</f>
        <v/>
      </c>
      <c r="AF44" s="1463"/>
      <c r="AG44" s="1462" t="str">
        <f>+IF(入力シート!$L213="","",MID(入力シート!$L213,入力シート!DC$181,1))</f>
        <v/>
      </c>
      <c r="AH44" s="1463"/>
      <c r="AI44" s="1462" t="str">
        <f>+IF(入力シート!$L213="","",MID(入力シート!$L213,入力シート!DE$181,1))</f>
        <v/>
      </c>
      <c r="AJ44" s="1463"/>
      <c r="AK44" s="1462" t="str">
        <f>+IF(入力シート!$L213="","",MID(入力シート!$L213,入力シート!DG$181,1))</f>
        <v/>
      </c>
      <c r="AL44" s="1463"/>
      <c r="AM44" s="1462" t="str">
        <f>+IF(入力シート!$L213="","",MID(入力シート!$L213,入力シート!DI$181,1))</f>
        <v/>
      </c>
      <c r="AN44" s="1463"/>
      <c r="AO44" s="1462" t="str">
        <f>+IF(入力シート!$L213="","",MID(入力シート!$L213,入力シート!DK$181,1))</f>
        <v/>
      </c>
      <c r="AP44" s="1463"/>
      <c r="AQ44" s="1462" t="str">
        <f>+IF(入力シート!$L213="","",MID(入力シート!$L213,入力シート!DM$181,1))</f>
        <v/>
      </c>
      <c r="AR44" s="1463"/>
      <c r="AS44" s="1462" t="str">
        <f>+IF(入力シート!$L213="","",MID(入力シート!$L213,入力シート!DO$181,1))</f>
        <v/>
      </c>
      <c r="AT44" s="1463"/>
      <c r="AU44" s="1462" t="str">
        <f>+IF(入力シート!$L213="","",MID(入力シート!$L213,入力シート!DQ$181,1))</f>
        <v/>
      </c>
      <c r="AV44" s="1463"/>
      <c r="AW44" s="1462" t="str">
        <f>+IF(入力シート!$L213="","",MID(入力シート!$L213,入力シート!DS$181,1))</f>
        <v/>
      </c>
      <c r="AX44" s="1463"/>
      <c r="AY44" s="1462" t="str">
        <f>+IF(入力シート!$L213="","",MID(入力シート!$L213,入力シート!DU$181,1))</f>
        <v/>
      </c>
      <c r="AZ44" s="1463"/>
      <c r="BA44" s="1462" t="str">
        <f>+IF(入力シート!$L213="","",MID(入力シート!$L213,入力シート!DW$181,1))</f>
        <v/>
      </c>
      <c r="BB44" s="1463"/>
      <c r="BC44" s="1462" t="str">
        <f>+IF(入力シート!$L213="","",MID(入力シート!$L213,入力シート!DY$181,1))</f>
        <v/>
      </c>
      <c r="BD44" s="1463"/>
      <c r="BE44" s="1813" t="str">
        <f>+IF(入力シート!$L213="","",MID(入力シート!$L213,入力シート!EA$181,1))</f>
        <v/>
      </c>
      <c r="BF44" s="1814"/>
      <c r="BG44" s="1465" t="str">
        <f>+IF(入力シート!$BJ213="","",MID(入力シート!$BJ213,入力シート!BI$181,1))</f>
        <v>　</v>
      </c>
      <c r="BH44" s="1406"/>
      <c r="BI44" s="1405" t="str">
        <f>+IF(入力シート!$BJ213="","",MID(入力シート!$BJ213,入力シート!BK$181,1))</f>
        <v/>
      </c>
      <c r="BJ44" s="1406"/>
      <c r="BK44" s="1411" t="str">
        <f>+IF(入力シート!$BJ213="","",MID(入力シート!$BJ213,入力シート!BM$181,1))</f>
        <v/>
      </c>
      <c r="BL44" s="1412"/>
      <c r="BM44" s="1405" t="str">
        <f>+IF(入力シート!$BJ213="","",MID(入力シート!$BJ213,入力シート!BO$181,1))</f>
        <v/>
      </c>
      <c r="BN44" s="1406"/>
      <c r="BO44" s="1405" t="str">
        <f>+IF(入力シート!$BJ213="","",MID(入力シート!$BJ213,入力シート!BQ$181,1))</f>
        <v/>
      </c>
      <c r="BP44" s="1406"/>
      <c r="BQ44" s="1411" t="str">
        <f>+IF(入力シート!$BJ213="","",MID(入力シート!$BJ213,入力シート!BS$181,1))</f>
        <v/>
      </c>
      <c r="BR44" s="1412"/>
      <c r="BS44" s="1405" t="str">
        <f>+IF(入力シート!$BJ213="","",MID(入力シート!$BJ213,入力シート!BU$181,1))</f>
        <v/>
      </c>
      <c r="BT44" s="1406"/>
      <c r="BU44" s="1405" t="str">
        <f>+IF(入力シート!$BJ213="","",MID(入力シート!$BJ213,入力シート!BW$181,1))</f>
        <v/>
      </c>
      <c r="BV44" s="1406"/>
      <c r="BW44" s="1405" t="str">
        <f>+IF(入力シート!$BJ213="","",MID(入力シート!$BJ213,入力シート!BY$181,1))</f>
        <v/>
      </c>
      <c r="BX44" s="1406"/>
      <c r="BY44" s="1405" t="str">
        <f>+IF(入力シート!$BJ213="","",MID(入力シート!$BJ213,入力シート!CA$181,1))</f>
        <v/>
      </c>
      <c r="BZ44" s="1406"/>
      <c r="CA44" s="1405" t="str">
        <f>+IF(入力シート!$BJ213="","",MID(入力シート!$BJ213,入力シート!CC$181,1))</f>
        <v/>
      </c>
      <c r="CB44" s="1406"/>
      <c r="CC44" s="1405" t="str">
        <f>+IF(入力シート!$BJ213="","",MID(入力シート!$BJ213,入力シート!CE$181,1))</f>
        <v/>
      </c>
      <c r="CD44" s="1460"/>
      <c r="CE44" s="632"/>
      <c r="CF44" s="632"/>
      <c r="CG44" s="632"/>
      <c r="CH44" s="632"/>
      <c r="CI44" s="632"/>
      <c r="CJ44" s="632"/>
      <c r="CK44" s="632"/>
      <c r="CL44" s="632"/>
      <c r="CM44" s="632"/>
      <c r="CN44" s="632"/>
      <c r="CO44" s="632"/>
      <c r="CP44" s="632"/>
      <c r="CQ44" s="632"/>
      <c r="CR44" s="632"/>
      <c r="CS44" s="632"/>
      <c r="CT44" s="632"/>
      <c r="CU44" s="632"/>
      <c r="CV44" s="632"/>
      <c r="CW44" s="632"/>
      <c r="DD44" s="652">
        <f>IF(ISERROR(VLOOKUP(W44,'環境依存文字（電子入札利用不可）'!$A:$A,1,FALSE))=TRUE,IF(SUBSTITUTE(W44,"　","")="",0,IF($CV$3&lt;=CODE(W44),IF(AND($DB$3&lt;=CODE(W44),CODE(W44)&lt;=$DD$3),0,IF(AND($DG$3&lt;=CODE(W44),CODE(W44)&lt;=$DI$3),0,1)),0)),1)</f>
        <v>0</v>
      </c>
      <c r="DE44" s="652"/>
      <c r="DF44" s="652">
        <f>IF(ISERROR(VLOOKUP(Y44,'環境依存文字（電子入札利用不可）'!$A:$A,1,FALSE))=TRUE,IF(SUBSTITUTE(Y44,"　","")="",0,IF($CV$3&lt;=CODE(Y44),IF(AND($DB$3&lt;=CODE(Y44),CODE(Y44)&lt;=$DD$3),0,IF(AND($DG$3&lt;=CODE(Y44),CODE(Y44)&lt;=$DI$3),0,1)),0)),1)</f>
        <v>0</v>
      </c>
      <c r="DG44" s="652"/>
      <c r="DH44" s="652">
        <f>IF(ISERROR(VLOOKUP(AA44,'環境依存文字（電子入札利用不可）'!$A:$A,1,FALSE))=TRUE,IF(SUBSTITUTE(AA44,"　","")="",0,IF($CV$3&lt;=CODE(AA44),IF(AND($DB$3&lt;=CODE(AA44),CODE(AA44)&lt;=$DD$3),0,IF(AND($DG$3&lt;=CODE(AA44),CODE(AA44)&lt;=$DI$3),0,1)),0)),1)</f>
        <v>0</v>
      </c>
      <c r="DI44" s="652"/>
      <c r="DJ44" s="652">
        <f>IF(ISERROR(VLOOKUP(AC44,'環境依存文字（電子入札利用不可）'!$A:$A,1,FALSE))=TRUE,IF(SUBSTITUTE(AC44,"　","")="",0,IF($CV$3&lt;=CODE(AC44),IF(AND($DB$3&lt;=CODE(AC44),CODE(AC44)&lt;=$DD$3),0,IF(AND($DG$3&lt;=CODE(AC44),CODE(AC44)&lt;=$DI$3),0,1)),0)),1)</f>
        <v>0</v>
      </c>
      <c r="DK44" s="652"/>
      <c r="DL44" s="652">
        <f>IF(ISERROR(VLOOKUP(AE44,'環境依存文字（電子入札利用不可）'!$A:$A,1,FALSE))=TRUE,IF(SUBSTITUTE(AE44,"　","")="",0,IF($CV$3&lt;=CODE(AE44),IF(AND($DB$3&lt;=CODE(AE44),CODE(AE44)&lt;=$DD$3),0,IF(AND($DG$3&lt;=CODE(AE44),CODE(AE44)&lt;=$DI$3),0,1)),0)),1)</f>
        <v>0</v>
      </c>
      <c r="DM44" s="652"/>
      <c r="DN44" s="652">
        <f>IF(ISERROR(VLOOKUP(AG44,'環境依存文字（電子入札利用不可）'!$A:$A,1,FALSE))=TRUE,IF(SUBSTITUTE(AG44,"　","")="",0,IF($CV$3&lt;=CODE(AG44),IF(AND($DB$3&lt;=CODE(AG44),CODE(AG44)&lt;=$DD$3),0,IF(AND($DG$3&lt;=CODE(AG44),CODE(AG44)&lt;=$DI$3),0,1)),0)),1)</f>
        <v>0</v>
      </c>
      <c r="DO44" s="652"/>
      <c r="DP44" s="652">
        <f>IF(ISERROR(VLOOKUP(AI44,'環境依存文字（電子入札利用不可）'!$A:$A,1,FALSE))=TRUE,IF(SUBSTITUTE(AI44,"　","")="",0,IF($CV$3&lt;=CODE(AI44),IF(AND($DB$3&lt;=CODE(AI44),CODE(AI44)&lt;=$DD$3),0,IF(AND($DG$3&lt;=CODE(AI44),CODE(AI44)&lt;=$DI$3),0,1)),0)),1)</f>
        <v>0</v>
      </c>
      <c r="DQ44" s="652"/>
      <c r="DR44" s="652">
        <f>IF(ISERROR(VLOOKUP(AK44,'環境依存文字（電子入札利用不可）'!$A:$A,1,FALSE))=TRUE,IF(SUBSTITUTE(AK44,"　","")="",0,IF($CV$3&lt;=CODE(AK44),IF(AND($DB$3&lt;=CODE(AK44),CODE(AK44)&lt;=$DD$3),0,IF(AND($DG$3&lt;=CODE(AK44),CODE(AK44)&lt;=$DI$3),0,1)),0)),1)</f>
        <v>0</v>
      </c>
      <c r="DS44" s="652"/>
      <c r="DT44" s="652">
        <f>IF(ISERROR(VLOOKUP(AM44,'環境依存文字（電子入札利用不可）'!$A:$A,1,FALSE))=TRUE,IF(SUBSTITUTE(AM44,"　","")="",0,IF($CV$3&lt;=CODE(AM44),IF(AND($DB$3&lt;=CODE(AM44),CODE(AM44)&lt;=$DD$3),0,IF(AND($DG$3&lt;=CODE(AM44),CODE(AM44)&lt;=$DI$3),0,1)),0)),1)</f>
        <v>0</v>
      </c>
      <c r="DU44" s="652"/>
      <c r="DV44" s="652">
        <f>IF(ISERROR(VLOOKUP(AO44,'環境依存文字（電子入札利用不可）'!$A:$A,1,FALSE))=TRUE,IF(SUBSTITUTE(AO44,"　","")="",0,IF($CV$3&lt;=CODE(AO44),IF(AND($DB$3&lt;=CODE(AO44),CODE(AO44)&lt;=$DD$3),0,IF(AND($DG$3&lt;=CODE(AO44),CODE(AO44)&lt;=$DI$3),0,1)),0)),1)</f>
        <v>0</v>
      </c>
      <c r="DW44" s="652"/>
      <c r="DX44" s="652">
        <f>IF(ISERROR(VLOOKUP(AQ44,'環境依存文字（電子入札利用不可）'!$A:$A,1,FALSE))=TRUE,IF(SUBSTITUTE(AQ44,"　","")="",0,IF($CV$3&lt;=CODE(AQ44),IF(AND($DB$3&lt;=CODE(AQ44),CODE(AQ44)&lt;=$DD$3),0,IF(AND($DG$3&lt;=CODE(AQ44),CODE(AQ44)&lt;=$DI$3),0,1)),0)),1)</f>
        <v>0</v>
      </c>
      <c r="DY44" s="652"/>
      <c r="DZ44" s="652">
        <f>IF(ISERROR(VLOOKUP(AS44,'環境依存文字（電子入札利用不可）'!$A:$A,1,FALSE))=TRUE,IF(SUBSTITUTE(AS44,"　","")="",0,IF($CV$3&lt;=CODE(AS44),IF(AND($DB$3&lt;=CODE(AS44),CODE(AS44)&lt;=$DD$3),0,IF(AND($DG$3&lt;=CODE(AS44),CODE(AS44)&lt;=$DI$3),0,1)),0)),1)</f>
        <v>0</v>
      </c>
      <c r="EA44" s="652"/>
      <c r="EB44" s="652">
        <f>IF(ISERROR(VLOOKUP(AU44,'環境依存文字（電子入札利用不可）'!$A:$A,1,FALSE))=TRUE,IF(SUBSTITUTE(AU44,"　","")="",0,IF($CV$3&lt;=CODE(AU44),IF(AND($DB$3&lt;=CODE(AU44),CODE(AU44)&lt;=$DD$3),0,IF(AND($DG$3&lt;=CODE(AU44),CODE(AU44)&lt;=$DI$3),0,1)),0)),1)</f>
        <v>0</v>
      </c>
      <c r="EC44" s="652"/>
      <c r="ED44" s="652">
        <f>IF(ISERROR(VLOOKUP(AW44,'環境依存文字（電子入札利用不可）'!$A:$A,1,FALSE))=TRUE,IF(SUBSTITUTE(AW44,"　","")="",0,IF($CV$3&lt;=CODE(AW44),IF(AND($DB$3&lt;=CODE(AW44),CODE(AW44)&lt;=$DD$3),0,IF(AND($DG$3&lt;=CODE(AW44),CODE(AW44)&lt;=$DI$3),0,1)),0)),1)</f>
        <v>0</v>
      </c>
      <c r="EE44" s="652"/>
      <c r="EF44" s="652">
        <f>IF(ISERROR(VLOOKUP(AY44,'環境依存文字（電子入札利用不可）'!$A:$A,1,FALSE))=TRUE,IF(SUBSTITUTE(AY44,"　","")="",0,IF($CV$3&lt;=CODE(AY44),IF(AND($DB$3&lt;=CODE(AY44),CODE(AY44)&lt;=$DD$3),0,IF(AND($DG$3&lt;=CODE(AY44),CODE(AY44)&lt;=$DI$3),0,1)),0)),1)</f>
        <v>0</v>
      </c>
      <c r="EG44" s="652"/>
      <c r="EH44" s="652">
        <f>IF(ISERROR(VLOOKUP(BA44,'環境依存文字（電子入札利用不可）'!$A:$A,1,FALSE))=TRUE,IF(SUBSTITUTE(BA44,"　","")="",0,IF($CV$3&lt;=CODE(BA44),IF(AND($DB$3&lt;=CODE(BA44),CODE(BA44)&lt;=$DD$3),0,IF(AND($DG$3&lt;=CODE(BA44),CODE(BA44)&lt;=$DI$3),0,1)),0)),1)</f>
        <v>0</v>
      </c>
      <c r="EI44" s="652"/>
      <c r="EJ44" s="652">
        <f>IF(ISERROR(VLOOKUP(BC44,'環境依存文字（電子入札利用不可）'!$A:$A,1,FALSE))=TRUE,IF(SUBSTITUTE(BC44,"　","")="",0,IF($CV$3&lt;=CODE(BC44),IF(AND($DB$3&lt;=CODE(BC44),CODE(BC44)&lt;=$DD$3),0,IF(AND($DG$3&lt;=CODE(BC44),CODE(BC44)&lt;=$DI$3),0,1)),0)),1)</f>
        <v>0</v>
      </c>
      <c r="EK44" s="652"/>
      <c r="EL44" s="652">
        <f>IF(ISERROR(VLOOKUP(BE44,'環境依存文字（電子入札利用不可）'!$A:$A,1,FALSE))=TRUE,IF(SUBSTITUTE(BE44,"　","")="",0,IF($CV$3&lt;=CODE(BE44),IF(AND($DB$3&lt;=CODE(BE44),CODE(BE44)&lt;=$DD$3),0,IF(AND($DG$3&lt;=CODE(BE44),CODE(BE44)&lt;=$DI$3),0,1)),0)),1)</f>
        <v>0</v>
      </c>
      <c r="EM44" s="652"/>
      <c r="EN44" s="652">
        <f>IF(ISERROR(VLOOKUP(BG44,'環境依存文字（電子入札利用不可）'!$A:$A,1,FALSE))=TRUE,IF(SUBSTITUTE(BG44,"　","")="",0,IF($CV$3&lt;=CODE(BG44),IF(AND($DB$3&lt;=CODE(BG44),CODE(BG44)&lt;=$DD$3),0,IF(AND($DG$3&lt;=CODE(BG44),CODE(BG44)&lt;=$DI$3),0,1)),0)),1)</f>
        <v>0</v>
      </c>
      <c r="EO44" s="652"/>
      <c r="EP44" s="652">
        <f>IF(ISERROR(VLOOKUP(BI44,'環境依存文字（電子入札利用不可）'!$A:$A,1,FALSE))=TRUE,IF(SUBSTITUTE(BI44,"　","")="",0,IF($CV$3&lt;=CODE(BI44),IF(AND($DB$3&lt;=CODE(BI44),CODE(BI44)&lt;=$DD$3),0,IF(AND($DG$3&lt;=CODE(BI44),CODE(BI44)&lt;=$DI$3),0,1)),0)),1)</f>
        <v>0</v>
      </c>
      <c r="EQ44" s="652"/>
      <c r="ER44" s="652">
        <f>IF(ISERROR(VLOOKUP(BK44,'環境依存文字（電子入札利用不可）'!$A:$A,1,FALSE))=TRUE,IF(SUBSTITUTE(BK44,"　","")="",0,IF($CV$3&lt;=CODE(BK44),IF(AND($DB$3&lt;=CODE(BK44),CODE(BK44)&lt;=$DD$3),0,IF(AND($DG$3&lt;=CODE(BK44),CODE(BK44)&lt;=$DI$3),0,1)),0)),1)</f>
        <v>0</v>
      </c>
      <c r="ES44" s="652"/>
      <c r="ET44" s="652">
        <f>IF(ISERROR(VLOOKUP(BM44,'環境依存文字（電子入札利用不可）'!$A:$A,1,FALSE))=TRUE,IF(SUBSTITUTE(BM44,"　","")="",0,IF($CV$3&lt;=CODE(BM44),IF(AND($DB$3&lt;=CODE(BM44),CODE(BM44)&lt;=$DD$3),0,IF(AND($DG$3&lt;=CODE(BM44),CODE(BM44)&lt;=$DI$3),0,1)),0)),1)</f>
        <v>0</v>
      </c>
      <c r="EU44" s="652"/>
      <c r="EV44" s="652">
        <f>IF(ISERROR(VLOOKUP(BO44,'環境依存文字（電子入札利用不可）'!$A:$A,1,FALSE))=TRUE,IF(SUBSTITUTE(BO44,"　","")="",0,IF($CV$3&lt;=CODE(BO44),IF(AND($DB$3&lt;=CODE(BO44),CODE(BO44)&lt;=$DD$3),0,IF(AND($DG$3&lt;=CODE(BO44),CODE(BO44)&lt;=$DI$3),0,1)),0)),1)</f>
        <v>0</v>
      </c>
      <c r="EW44" s="652"/>
      <c r="EX44" s="652">
        <f>IF(ISERROR(VLOOKUP(BQ44,'環境依存文字（電子入札利用不可）'!$A:$A,1,FALSE))=TRUE,IF(SUBSTITUTE(BQ44,"　","")="",0,IF($CV$3&lt;=CODE(BQ44),IF(AND($DB$3&lt;=CODE(BQ44),CODE(BQ44)&lt;=$DD$3),0,IF(AND($DG$3&lt;=CODE(BQ44),CODE(BQ44)&lt;=$DI$3),0,1)),0)),1)</f>
        <v>0</v>
      </c>
      <c r="EY44" s="652"/>
      <c r="EZ44" s="652">
        <f>IF(ISERROR(VLOOKUP(BS44,'環境依存文字（電子入札利用不可）'!$A:$A,1,FALSE))=TRUE,IF(SUBSTITUTE(BS44,"　","")="",0,IF($CV$3&lt;=CODE(BS44),IF(AND($DB$3&lt;=CODE(BS44),CODE(BS44)&lt;=$DD$3),0,IF(AND($DG$3&lt;=CODE(BS44),CODE(BS44)&lt;=$DI$3),0,1)),0)),1)</f>
        <v>0</v>
      </c>
      <c r="FA44" s="652"/>
      <c r="FB44" s="652">
        <f>IF(ISERROR(VLOOKUP(BU44,'環境依存文字（電子入札利用不可）'!$A:$A,1,FALSE))=TRUE,IF(SUBSTITUTE(BU44,"　","")="",0,IF($CV$3&lt;=CODE(BU44),IF(AND($DB$3&lt;=CODE(BU44),CODE(BU44)&lt;=$DD$3),0,IF(AND($DG$3&lt;=CODE(BU44),CODE(BU44)&lt;=$DI$3),0,1)),0)),1)</f>
        <v>0</v>
      </c>
      <c r="FC44" s="652"/>
      <c r="FD44" s="652">
        <f>IF(ISERROR(VLOOKUP(BW44,'環境依存文字（電子入札利用不可）'!$A:$A,1,FALSE))=TRUE,IF(SUBSTITUTE(BW44,"　","")="",0,IF($CV$3&lt;=CODE(BW44),IF(AND($DB$3&lt;=CODE(BW44),CODE(BW44)&lt;=$DD$3),0,IF(AND($DG$3&lt;=CODE(BW44),CODE(BW44)&lt;=$DI$3),0,1)),0)),1)</f>
        <v>0</v>
      </c>
      <c r="FE44" s="652"/>
      <c r="FF44" s="652">
        <f>IF(ISERROR(VLOOKUP(BY44,'環境依存文字（電子入札利用不可）'!$A:$A,1,FALSE))=TRUE,IF(SUBSTITUTE(BY44,"　","")="",0,IF($CV$3&lt;=CODE(BY44),IF(AND($DB$3&lt;=CODE(BY44),CODE(BY44)&lt;=$DD$3),0,IF(AND($DG$3&lt;=CODE(BY44),CODE(BY44)&lt;=$DI$3),0,1)),0)),1)</f>
        <v>0</v>
      </c>
      <c r="FG44" s="652"/>
      <c r="FH44" s="652">
        <f>IF(ISERROR(VLOOKUP(CA44,'環境依存文字（電子入札利用不可）'!$A:$A,1,FALSE))=TRUE,IF(SUBSTITUTE(CA44,"　","")="",0,IF($CV$3&lt;=CODE(CA44),IF(AND($DB$3&lt;=CODE(CA44),CODE(CA44)&lt;=$DD$3),0,IF(AND($DG$3&lt;=CODE(CA44),CODE(CA44)&lt;=$DI$3),0,1)),0)),1)</f>
        <v>0</v>
      </c>
      <c r="FI44" s="652"/>
      <c r="FJ44" s="652">
        <f>IF(ISERROR(VLOOKUP(CC44,'環境依存文字（電子入札利用不可）'!$A:$A,1,FALSE))=TRUE,IF(SUBSTITUTE(CC44,"　","")="",0,IF($CV$3&lt;=CODE(CC44),IF(AND($DB$3&lt;=CODE(CC44),CODE(CC44)&lt;=$DD$3),0,IF(AND($DG$3&lt;=CODE(CC44),CODE(CC44)&lt;=$DI$3),0,1)),0)),1)</f>
        <v>0</v>
      </c>
    </row>
    <row r="45" spans="1:167" s="411" customFormat="1" ht="23.25" customHeight="1">
      <c r="A45" s="632"/>
      <c r="B45" s="1424">
        <v>4</v>
      </c>
      <c r="C45" s="1426" t="str">
        <f>+IF(入力シート!$F215="","",入力シート!F215)</f>
        <v/>
      </c>
      <c r="D45" s="1427"/>
      <c r="E45" s="1430" t="s">
        <v>34</v>
      </c>
      <c r="F45" s="1432" t="str">
        <f>+IF(入力シート!$H215="","",MID(TEXT(入力シート!$H215,"0#"),入力シート!$BJ$9,1))</f>
        <v/>
      </c>
      <c r="G45" s="1427"/>
      <c r="H45" s="1432" t="str">
        <f>+IF(入力シート!$H215="","",MID(TEXT(入力シート!$H215,"0#"),入力シート!$BL$9,1))</f>
        <v/>
      </c>
      <c r="I45" s="1427"/>
      <c r="J45" s="1430" t="s">
        <v>34</v>
      </c>
      <c r="K45" s="1434" t="str">
        <f>+IF(入力シート!$J215="","",MID(TEXT(入力シート!$J215,"00000#"),入力シート!$BJ$9,1))</f>
        <v/>
      </c>
      <c r="L45" s="1435"/>
      <c r="M45" s="1434" t="str">
        <f>+IF(入力シート!$J215="","",MID(TEXT(入力シート!$J215,"00000#"),入力シート!$BL$9,1))</f>
        <v/>
      </c>
      <c r="N45" s="1435"/>
      <c r="O45" s="1434" t="str">
        <f>+IF(入力シート!$J215="","",MID(TEXT(入力シート!$J215,"00000#"),入力シート!$BN$9,1))</f>
        <v/>
      </c>
      <c r="P45" s="1435"/>
      <c r="Q45" s="1434" t="str">
        <f>+IF(入力シート!$J215="","",MID(TEXT(入力シート!$J215,"00000#"),入力シート!$BP$9,1))</f>
        <v/>
      </c>
      <c r="R45" s="1435"/>
      <c r="S45" s="1434" t="str">
        <f>+IF(入力シート!$J215="","",MID(TEXT(入力シート!$J215,"00000#"),入力シート!$BR$9,1))</f>
        <v/>
      </c>
      <c r="T45" s="1435"/>
      <c r="U45" s="1434" t="str">
        <f>+IF(入力シート!$J215="","",MID(TEXT(入力シート!$J215,"00000#"),入力シート!$BT$9,1))</f>
        <v/>
      </c>
      <c r="V45" s="1435"/>
      <c r="W45" s="1472" t="str">
        <f>+IF(入力シート!$L215="","",MID(入力シート!$L215,入力シート!BI$181,1))</f>
        <v/>
      </c>
      <c r="X45" s="1471"/>
      <c r="Y45" s="1468" t="str">
        <f>+IF(入力シート!$L215="","",MID(入力シート!$L215,入力シート!BK$181,1))</f>
        <v/>
      </c>
      <c r="Z45" s="1471"/>
      <c r="AA45" s="1468" t="str">
        <f>+IF(入力シート!$L215="","",MID(入力シート!$L215,入力シート!BM$181,1))</f>
        <v/>
      </c>
      <c r="AB45" s="1471"/>
      <c r="AC45" s="1468" t="str">
        <f>+IF(入力シート!$L215="","",MID(入力シート!$L215,入力シート!BO$181,1))</f>
        <v/>
      </c>
      <c r="AD45" s="1471"/>
      <c r="AE45" s="1468" t="str">
        <f>+IF(入力シート!$L215="","",MID(入力シート!$L215,入力シート!BQ$181,1))</f>
        <v/>
      </c>
      <c r="AF45" s="1471"/>
      <c r="AG45" s="1468" t="str">
        <f>+IF(入力シート!$L215="","",MID(入力シート!$L215,入力シート!BS$181,1))</f>
        <v/>
      </c>
      <c r="AH45" s="1471"/>
      <c r="AI45" s="1468" t="str">
        <f>+IF(入力シート!$L215="","",MID(入力シート!$L215,入力シート!BU$181,1))</f>
        <v/>
      </c>
      <c r="AJ45" s="1471"/>
      <c r="AK45" s="1468" t="str">
        <f>+IF(入力シート!$L215="","",MID(入力シート!$L215,入力シート!BW$181,1))</f>
        <v/>
      </c>
      <c r="AL45" s="1471"/>
      <c r="AM45" s="1468" t="str">
        <f>+IF(入力シート!$L215="","",MID(入力シート!$L215,入力シート!BY$181,1))</f>
        <v/>
      </c>
      <c r="AN45" s="1471"/>
      <c r="AO45" s="1468" t="str">
        <f>+IF(入力シート!$L215="","",MID(入力シート!$L215,入力シート!CA$181,1))</f>
        <v/>
      </c>
      <c r="AP45" s="1471"/>
      <c r="AQ45" s="1468" t="str">
        <f>+IF(入力シート!$L215="","",MID(入力シート!$L215,入力シート!CC$181,1))</f>
        <v/>
      </c>
      <c r="AR45" s="1471"/>
      <c r="AS45" s="1468" t="str">
        <f>+IF(入力シート!$L215="","",MID(入力シート!$L215,入力シート!CE$181,1))</f>
        <v/>
      </c>
      <c r="AT45" s="1471"/>
      <c r="AU45" s="1468" t="str">
        <f>+IF(入力シート!$L215="","",MID(入力シート!$L215,入力シート!CG$181,1))</f>
        <v/>
      </c>
      <c r="AV45" s="1471"/>
      <c r="AW45" s="1468" t="str">
        <f>+IF(入力シート!$L215="","",MID(入力シート!$L215,入力シート!CI$181,1))</f>
        <v/>
      </c>
      <c r="AX45" s="1471"/>
      <c r="AY45" s="1468" t="str">
        <f>+IF(入力シート!$L215="","",MID(入力シート!$L215,入力シート!CK$181,1))</f>
        <v/>
      </c>
      <c r="AZ45" s="1471"/>
      <c r="BA45" s="1468" t="str">
        <f>+IF(入力シート!$L215="","",MID(入力シート!$L215,入力シート!CM$181,1))</f>
        <v/>
      </c>
      <c r="BB45" s="1471"/>
      <c r="BC45" s="1468" t="str">
        <f>+IF(入力シート!$L215="","",MID(入力シート!$L215,入力シート!CO$181,1))</f>
        <v/>
      </c>
      <c r="BD45" s="1471"/>
      <c r="BE45" s="1815" t="str">
        <f>+IF(入力シート!$L215="","",MID(入力シート!$L215,入力シート!CQ$181,1))</f>
        <v/>
      </c>
      <c r="BF45" s="1816"/>
      <c r="BG45" s="655" t="str">
        <f>+IF(入力シート!$Z215="","",MID(TEXT(入力シート!$Z215,"00#"),入力シート!BI$183,1))</f>
        <v/>
      </c>
      <c r="BH45" s="656" t="str">
        <f>+IF(入力シート!$Z215="","",MID(TEXT(入力シート!$Z215,"00#"),入力シート!BJ$183,1))</f>
        <v/>
      </c>
      <c r="BI45" s="552" t="str">
        <f>+IF(入力シート!$Z215="","",MID(TEXT(入力シート!$Z215,"00#"),入力シート!BK$183,1))</f>
        <v/>
      </c>
      <c r="BJ45" s="553" t="s">
        <v>34</v>
      </c>
      <c r="BK45" s="552" t="str">
        <f>+IF(入力シート!$AC215="","",MID(TEXT(入力シート!$AC215,"000#"),入力シート!BI$183,1))</f>
        <v/>
      </c>
      <c r="BL45" s="552" t="str">
        <f>+IF(入力シート!$AC215="","",MID(TEXT(入力シート!$AC215,"000#"),入力シート!BJ$183,1))</f>
        <v/>
      </c>
      <c r="BM45" s="552" t="str">
        <f>+IF(入力シート!$AC215="","",MID(TEXT(入力シート!$AC215,"000#"),入力シート!BK$183,1))</f>
        <v/>
      </c>
      <c r="BN45" s="552" t="str">
        <f>+IF(入力シート!$AC215="","",MID(TEXT(入力シート!$AC215,"000#"),入力シート!BL$183,1))</f>
        <v/>
      </c>
      <c r="BO45" s="1470" t="str">
        <f>+IF(入力シート!$AE215="","",MID(入力シート!$AE215,入力シート!BI$181,1))</f>
        <v/>
      </c>
      <c r="BP45" s="1421"/>
      <c r="BQ45" s="1420" t="str">
        <f>+IF(入力シート!$AE215="","",MID(入力シート!$AE215,入力シート!BK$181,1))</f>
        <v/>
      </c>
      <c r="BR45" s="1421"/>
      <c r="BS45" s="1420" t="str">
        <f>+IF(入力シート!$AE215="","",MID(入力シート!$AE215,入力シート!BM$181,1))</f>
        <v/>
      </c>
      <c r="BT45" s="1421"/>
      <c r="BU45" s="1441" t="str">
        <f>+IF(入力シート!$AE215="","",MID(入力シート!$AE215,入力シート!BO$181,1))</f>
        <v/>
      </c>
      <c r="BV45" s="1442"/>
      <c r="BW45" s="1420" t="str">
        <f>+IF(入力シート!$AE215="","",MID(入力シート!$AE215,入力シート!BQ$181,1))</f>
        <v/>
      </c>
      <c r="BX45" s="1421"/>
      <c r="BY45" s="1420" t="str">
        <f>+IF(入力シート!$AE215="","",MID(入力シート!$AE215,入力シート!BS$181,1))</f>
        <v/>
      </c>
      <c r="BZ45" s="1421"/>
      <c r="CA45" s="1441" t="str">
        <f>+IF(入力シート!$AE215="","",MID(入力シート!$AE215,入力シート!BU$181,1))</f>
        <v/>
      </c>
      <c r="CB45" s="1442"/>
      <c r="CC45" s="1420" t="str">
        <f>+IF(入力シート!$AE215="","",MID(入力シート!$AE215,入力シート!BW$181,1))</f>
        <v/>
      </c>
      <c r="CD45" s="1466"/>
      <c r="CE45" s="632"/>
      <c r="CF45" s="632"/>
      <c r="CG45" s="632"/>
      <c r="CH45" s="632"/>
      <c r="CI45" s="632"/>
      <c r="CJ45" s="632"/>
      <c r="CK45" s="632"/>
      <c r="CL45" s="632"/>
      <c r="CM45" s="632"/>
      <c r="CN45" s="632"/>
      <c r="CO45" s="632"/>
      <c r="CP45" s="632"/>
      <c r="CQ45" s="632"/>
      <c r="CR45" s="632"/>
      <c r="CS45" s="632"/>
      <c r="CT45" s="632"/>
      <c r="CU45" s="632"/>
      <c r="CV45" s="632"/>
      <c r="CW45" s="632"/>
      <c r="DB45" s="589">
        <f>+SUM(DD45:FV46)</f>
        <v>0</v>
      </c>
      <c r="DD45" s="652">
        <f>IF(ISERROR(VLOOKUP(W45,'環境依存文字（電子入札利用不可）'!$A:$A,1,FALSE))=TRUE,IF(SUBSTITUTE(W45,"　","")="",0,IF($CV$3&lt;=CODE(W45),IF(AND($DB$3&lt;=CODE(W45),CODE(W45)&lt;=$DD$3),0,IF(AND($DG$3&lt;=CODE(W45),CODE(W45)&lt;=$DI$3),0,1)),0)),1)</f>
        <v>0</v>
      </c>
      <c r="DE45" s="652"/>
      <c r="DF45" s="652">
        <f>IF(ISERROR(VLOOKUP(Y45,'環境依存文字（電子入札利用不可）'!$A:$A,1,FALSE))=TRUE,IF(SUBSTITUTE(Y45,"　","")="",0,IF($CV$3&lt;=CODE(Y45),IF(AND($DB$3&lt;=CODE(Y45),CODE(Y45)&lt;=$DD$3),0,IF(AND($DG$3&lt;=CODE(Y45),CODE(Y45)&lt;=$DI$3),0,1)),0)),1)</f>
        <v>0</v>
      </c>
      <c r="DG45" s="652"/>
      <c r="DH45" s="652">
        <f>IF(ISERROR(VLOOKUP(AA45,'環境依存文字（電子入札利用不可）'!$A:$A,1,FALSE))=TRUE,IF(SUBSTITUTE(AA45,"　","")="",0,IF($CV$3&lt;=CODE(AA45),IF(AND($DB$3&lt;=CODE(AA45),CODE(AA45)&lt;=$DD$3),0,IF(AND($DG$3&lt;=CODE(AA45),CODE(AA45)&lt;=$DI$3),0,1)),0)),1)</f>
        <v>0</v>
      </c>
      <c r="DI45" s="652"/>
      <c r="DJ45" s="652">
        <f>IF(ISERROR(VLOOKUP(AC45,'環境依存文字（電子入札利用不可）'!$A:$A,1,FALSE))=TRUE,IF(SUBSTITUTE(AC45,"　","")="",0,IF($CV$3&lt;=CODE(AC45),IF(AND($DB$3&lt;=CODE(AC45),CODE(AC45)&lt;=$DD$3),0,IF(AND($DG$3&lt;=CODE(AC45),CODE(AC45)&lt;=$DI$3),0,1)),0)),1)</f>
        <v>0</v>
      </c>
      <c r="DK45" s="652"/>
      <c r="DL45" s="652">
        <f>IF(ISERROR(VLOOKUP(AE45,'環境依存文字（電子入札利用不可）'!$A:$A,1,FALSE))=TRUE,IF(SUBSTITUTE(AE45,"　","")="",0,IF($CV$3&lt;=CODE(AE45),IF(AND($DB$3&lt;=CODE(AE45),CODE(AE45)&lt;=$DD$3),0,IF(AND($DG$3&lt;=CODE(AE45),CODE(AE45)&lt;=$DI$3),0,1)),0)),1)</f>
        <v>0</v>
      </c>
      <c r="DM45" s="652"/>
      <c r="DN45" s="652">
        <f>IF(ISERROR(VLOOKUP(AG45,'環境依存文字（電子入札利用不可）'!$A:$A,1,FALSE))=TRUE,IF(SUBSTITUTE(AG45,"　","")="",0,IF($CV$3&lt;=CODE(AG45),IF(AND($DB$3&lt;=CODE(AG45),CODE(AG45)&lt;=$DD$3),0,IF(AND($DG$3&lt;=CODE(AG45),CODE(AG45)&lt;=$DI$3),0,1)),0)),1)</f>
        <v>0</v>
      </c>
      <c r="DO45" s="652"/>
      <c r="DP45" s="652">
        <f>IF(ISERROR(VLOOKUP(AI45,'環境依存文字（電子入札利用不可）'!$A:$A,1,FALSE))=TRUE,IF(SUBSTITUTE(AI45,"　","")="",0,IF($CV$3&lt;=CODE(AI45),IF(AND($DB$3&lt;=CODE(AI45),CODE(AI45)&lt;=$DD$3),0,IF(AND($DG$3&lt;=CODE(AI45),CODE(AI45)&lt;=$DI$3),0,1)),0)),1)</f>
        <v>0</v>
      </c>
      <c r="DQ45" s="652"/>
      <c r="DR45" s="652">
        <f>IF(ISERROR(VLOOKUP(AK45,'環境依存文字（電子入札利用不可）'!$A:$A,1,FALSE))=TRUE,IF(SUBSTITUTE(AK45,"　","")="",0,IF($CV$3&lt;=CODE(AK45),IF(AND($DB$3&lt;=CODE(AK45),CODE(AK45)&lt;=$DD$3),0,IF(AND($DG$3&lt;=CODE(AK45),CODE(AK45)&lt;=$DI$3),0,1)),0)),1)</f>
        <v>0</v>
      </c>
      <c r="DS45" s="652"/>
      <c r="DT45" s="652">
        <f>IF(ISERROR(VLOOKUP(AM45,'環境依存文字（電子入札利用不可）'!$A:$A,1,FALSE))=TRUE,IF(SUBSTITUTE(AM45,"　","")="",0,IF($CV$3&lt;=CODE(AM45),IF(AND($DB$3&lt;=CODE(AM45),CODE(AM45)&lt;=$DD$3),0,IF(AND($DG$3&lt;=CODE(AM45),CODE(AM45)&lt;=$DI$3),0,1)),0)),1)</f>
        <v>0</v>
      </c>
      <c r="DU45" s="652"/>
      <c r="DV45" s="652">
        <f>IF(ISERROR(VLOOKUP(AO45,'環境依存文字（電子入札利用不可）'!$A:$A,1,FALSE))=TRUE,IF(SUBSTITUTE(AO45,"　","")="",0,IF($CV$3&lt;=CODE(AO45),IF(AND($DB$3&lt;=CODE(AO45),CODE(AO45)&lt;=$DD$3),0,IF(AND($DG$3&lt;=CODE(AO45),CODE(AO45)&lt;=$DI$3),0,1)),0)),1)</f>
        <v>0</v>
      </c>
      <c r="DW45" s="652"/>
      <c r="DX45" s="652">
        <f>IF(ISERROR(VLOOKUP(AQ45,'環境依存文字（電子入札利用不可）'!$A:$A,1,FALSE))=TRUE,IF(SUBSTITUTE(AQ45,"　","")="",0,IF($CV$3&lt;=CODE(AQ45),IF(AND($DB$3&lt;=CODE(AQ45),CODE(AQ45)&lt;=$DD$3),0,IF(AND($DG$3&lt;=CODE(AQ45),CODE(AQ45)&lt;=$DI$3),0,1)),0)),1)</f>
        <v>0</v>
      </c>
      <c r="DY45" s="652"/>
      <c r="DZ45" s="652">
        <f>IF(ISERROR(VLOOKUP(AS45,'環境依存文字（電子入札利用不可）'!$A:$A,1,FALSE))=TRUE,IF(SUBSTITUTE(AS45,"　","")="",0,IF($CV$3&lt;=CODE(AS45),IF(AND($DB$3&lt;=CODE(AS45),CODE(AS45)&lt;=$DD$3),0,IF(AND($DG$3&lt;=CODE(AS45),CODE(AS45)&lt;=$DI$3),0,1)),0)),1)</f>
        <v>0</v>
      </c>
      <c r="EA45" s="652"/>
      <c r="EB45" s="652">
        <f>IF(ISERROR(VLOOKUP(AU45,'環境依存文字（電子入札利用不可）'!$A:$A,1,FALSE))=TRUE,IF(SUBSTITUTE(AU45,"　","")="",0,IF($CV$3&lt;=CODE(AU45),IF(AND($DB$3&lt;=CODE(AU45),CODE(AU45)&lt;=$DD$3),0,IF(AND($DG$3&lt;=CODE(AU45),CODE(AU45)&lt;=$DI$3),0,1)),0)),1)</f>
        <v>0</v>
      </c>
      <c r="EC45" s="652"/>
      <c r="ED45" s="652">
        <f>IF(ISERROR(VLOOKUP(AW45,'環境依存文字（電子入札利用不可）'!$A:$A,1,FALSE))=TRUE,IF(SUBSTITUTE(AW45,"　","")="",0,IF($CV$3&lt;=CODE(AW45),IF(AND($DB$3&lt;=CODE(AW45),CODE(AW45)&lt;=$DD$3),0,IF(AND($DG$3&lt;=CODE(AW45),CODE(AW45)&lt;=$DI$3),0,1)),0)),1)</f>
        <v>0</v>
      </c>
      <c r="EE45" s="652"/>
      <c r="EF45" s="652">
        <f>IF(ISERROR(VLOOKUP(AY45,'環境依存文字（電子入札利用不可）'!$A:$A,1,FALSE))=TRUE,IF(SUBSTITUTE(AY45,"　","")="",0,IF($CV$3&lt;=CODE(AY45),IF(AND($DB$3&lt;=CODE(AY45),CODE(AY45)&lt;=$DD$3),0,IF(AND($DG$3&lt;=CODE(AY45),CODE(AY45)&lt;=$DI$3),0,1)),0)),1)</f>
        <v>0</v>
      </c>
      <c r="EG45" s="652"/>
      <c r="EH45" s="652">
        <f>IF(ISERROR(VLOOKUP(BA45,'環境依存文字（電子入札利用不可）'!$A:$A,1,FALSE))=TRUE,IF(SUBSTITUTE(BA45,"　","")="",0,IF($CV$3&lt;=CODE(BA45),IF(AND($DB$3&lt;=CODE(BA45),CODE(BA45)&lt;=$DD$3),0,IF(AND($DG$3&lt;=CODE(BA45),CODE(BA45)&lt;=$DI$3),0,1)),0)),1)</f>
        <v>0</v>
      </c>
      <c r="EI45" s="652"/>
      <c r="EJ45" s="652">
        <f>IF(ISERROR(VLOOKUP(BC45,'環境依存文字（電子入札利用不可）'!$A:$A,1,FALSE))=TRUE,IF(SUBSTITUTE(BC45,"　","")="",0,IF($CV$3&lt;=CODE(BC45),IF(AND($DB$3&lt;=CODE(BC45),CODE(BC45)&lt;=$DD$3),0,IF(AND($DG$3&lt;=CODE(BC45),CODE(BC45)&lt;=$DI$3),0,1)),0)),1)</f>
        <v>0</v>
      </c>
      <c r="EK45" s="652"/>
      <c r="EL45" s="652">
        <f>IF(ISERROR(VLOOKUP(BE45,'環境依存文字（電子入札利用不可）'!$A:$A,1,FALSE))=TRUE,IF(SUBSTITUTE(BE45,"　","")="",0,IF($CV$3&lt;=CODE(BE45),IF(AND($DB$3&lt;=CODE(BE45),CODE(BE45)&lt;=$DD$3),0,IF(AND($DG$3&lt;=CODE(BE45),CODE(BE45)&lt;=$DI$3),0,1)),0)),1)</f>
        <v>0</v>
      </c>
      <c r="EM45" s="652"/>
      <c r="EN45" s="652"/>
      <c r="EO45" s="652"/>
      <c r="EP45" s="652"/>
      <c r="EQ45" s="652"/>
      <c r="ER45" s="652"/>
      <c r="ES45" s="652"/>
      <c r="ET45" s="652"/>
      <c r="EU45" s="652"/>
      <c r="EV45" s="652">
        <f>IF(ISERROR(VLOOKUP(BO45,'環境依存文字（電子入札利用不可）'!$A:$A,1,FALSE))=TRUE,IF(SUBSTITUTE(BO45,"　","")="",0,IF($CV$3&lt;=CODE(BO45),IF(AND($DB$3&lt;=CODE(BO45),CODE(BO45)&lt;=$DD$3),0,IF(AND($DG$3&lt;=CODE(BO45),CODE(BO45)&lt;=$DI$3),0,1)),0)),1)</f>
        <v>0</v>
      </c>
      <c r="EW45" s="652"/>
      <c r="EX45" s="652">
        <f>IF(ISERROR(VLOOKUP(BQ45,'環境依存文字（電子入札利用不可）'!$A:$A,1,FALSE))=TRUE,IF(SUBSTITUTE(BQ45,"　","")="",0,IF($CV$3&lt;=CODE(BQ45),IF(AND($DB$3&lt;=CODE(BQ45),CODE(BQ45)&lt;=$DD$3),0,IF(AND($DG$3&lt;=CODE(BQ45),CODE(BQ45)&lt;=$DI$3),0,1)),0)),1)</f>
        <v>0</v>
      </c>
      <c r="EY45" s="652"/>
      <c r="EZ45" s="652">
        <f>IF(ISERROR(VLOOKUP(BS45,'環境依存文字（電子入札利用不可）'!$A:$A,1,FALSE))=TRUE,IF(SUBSTITUTE(BS45,"　","")="",0,IF($CV$3&lt;=CODE(BS45),IF(AND($DB$3&lt;=CODE(BS45),CODE(BS45)&lt;=$DD$3),0,IF(AND($DG$3&lt;=CODE(BS45),CODE(BS45)&lt;=$DI$3),0,1)),0)),1)</f>
        <v>0</v>
      </c>
      <c r="FA45" s="652"/>
      <c r="FB45" s="652">
        <f>IF(ISERROR(VLOOKUP(BU45,'環境依存文字（電子入札利用不可）'!$A:$A,1,FALSE))=TRUE,IF(SUBSTITUTE(BU45,"　","")="",0,IF($CV$3&lt;=CODE(BU45),IF(AND($DB$3&lt;=CODE(BU45),CODE(BU45)&lt;=$DD$3),0,IF(AND($DG$3&lt;=CODE(BU45),CODE(BU45)&lt;=$DI$3),0,1)),0)),1)</f>
        <v>0</v>
      </c>
      <c r="FC45" s="652"/>
      <c r="FD45" s="652">
        <f>IF(ISERROR(VLOOKUP(BW45,'環境依存文字（電子入札利用不可）'!$A:$A,1,FALSE))=TRUE,IF(SUBSTITUTE(BW45,"　","")="",0,IF($CV$3&lt;=CODE(BW45),IF(AND($DB$3&lt;=CODE(BW45),CODE(BW45)&lt;=$DD$3),0,IF(AND($DG$3&lt;=CODE(BW45),CODE(BW45)&lt;=$DI$3),0,1)),0)),1)</f>
        <v>0</v>
      </c>
      <c r="FE45" s="652"/>
      <c r="FF45" s="652">
        <f>IF(ISERROR(VLOOKUP(BY45,'環境依存文字（電子入札利用不可）'!$A:$A,1,FALSE))=TRUE,IF(SUBSTITUTE(BY45,"　","")="",0,IF($CV$3&lt;=CODE(BY45),IF(AND($DB$3&lt;=CODE(BY45),CODE(BY45)&lt;=$DD$3),0,IF(AND($DG$3&lt;=CODE(BY45),CODE(BY45)&lt;=$DI$3),0,1)),0)),1)</f>
        <v>0</v>
      </c>
      <c r="FG45" s="652"/>
      <c r="FH45" s="652">
        <f>IF(ISERROR(VLOOKUP(CA45,'環境依存文字（電子入札利用不可）'!$A:$A,1,FALSE))=TRUE,IF(SUBSTITUTE(CA45,"　","")="",0,IF($CV$3&lt;=CODE(CA45),IF(AND($DB$3&lt;=CODE(CA45),CODE(CA45)&lt;=$DD$3),0,IF(AND($DG$3&lt;=CODE(CA45),CODE(CA45)&lt;=$DI$3),0,1)),0)),1)</f>
        <v>0</v>
      </c>
      <c r="FI45" s="652"/>
      <c r="FJ45" s="652">
        <f>IF(ISERROR(VLOOKUP(CC45,'環境依存文字（電子入札利用不可）'!$A:$A,1,FALSE))=TRUE,IF(SUBSTITUTE(CC45,"　","")="",0,IF($CV$3&lt;=CODE(CC45),IF(AND($DB$3&lt;=CODE(CC45),CODE(CC45)&lt;=$DD$3),0,IF(AND($DG$3&lt;=CODE(CC45),CODE(CC45)&lt;=$DI$3),0,1)),0)),1)</f>
        <v>0</v>
      </c>
      <c r="FK45" s="548"/>
    </row>
    <row r="46" spans="1:167" s="411" customFormat="1" ht="23.25" customHeight="1" thickBot="1">
      <c r="A46" s="632"/>
      <c r="B46" s="1425"/>
      <c r="C46" s="1428"/>
      <c r="D46" s="1429"/>
      <c r="E46" s="1431"/>
      <c r="F46" s="1433"/>
      <c r="G46" s="1429"/>
      <c r="H46" s="1433"/>
      <c r="I46" s="1429"/>
      <c r="J46" s="1431"/>
      <c r="K46" s="1436"/>
      <c r="L46" s="1437"/>
      <c r="M46" s="1436"/>
      <c r="N46" s="1437"/>
      <c r="O46" s="1436"/>
      <c r="P46" s="1437"/>
      <c r="Q46" s="1436"/>
      <c r="R46" s="1437"/>
      <c r="S46" s="1436"/>
      <c r="T46" s="1437"/>
      <c r="U46" s="1436"/>
      <c r="V46" s="1437"/>
      <c r="W46" s="1467" t="str">
        <f>+IF(入力シート!$L215="","",MID(入力シート!$L215,入力シート!CS$181,1))</f>
        <v/>
      </c>
      <c r="X46" s="1463"/>
      <c r="Y46" s="1462" t="str">
        <f>+IF(入力シート!$L215="","",MID(入力シート!$L215,入力シート!CU$181,1))</f>
        <v/>
      </c>
      <c r="Z46" s="1463"/>
      <c r="AA46" s="1462" t="str">
        <f>+IF(入力シート!$L215="","",MID(入力シート!$L215,入力シート!CW$181,1))</f>
        <v/>
      </c>
      <c r="AB46" s="1463"/>
      <c r="AC46" s="1462" t="str">
        <f>+IF(入力シート!$L215="","",MID(入力シート!$L215,入力シート!CY$181,1))</f>
        <v/>
      </c>
      <c r="AD46" s="1463"/>
      <c r="AE46" s="1462" t="str">
        <f>+IF(入力シート!$L215="","",MID(入力シート!$L215,入力シート!DA$181,1))</f>
        <v/>
      </c>
      <c r="AF46" s="1463"/>
      <c r="AG46" s="1462" t="str">
        <f>+IF(入力シート!$L215="","",MID(入力シート!$L215,入力シート!DC$181,1))</f>
        <v/>
      </c>
      <c r="AH46" s="1463"/>
      <c r="AI46" s="1462" t="str">
        <f>+IF(入力シート!$L215="","",MID(入力シート!$L215,入力シート!DE$181,1))</f>
        <v/>
      </c>
      <c r="AJ46" s="1463"/>
      <c r="AK46" s="1462" t="str">
        <f>+IF(入力シート!$L215="","",MID(入力シート!$L215,入力シート!DG$181,1))</f>
        <v/>
      </c>
      <c r="AL46" s="1463"/>
      <c r="AM46" s="1462" t="str">
        <f>+IF(入力シート!$L215="","",MID(入力シート!$L215,入力シート!DI$181,1))</f>
        <v/>
      </c>
      <c r="AN46" s="1463"/>
      <c r="AO46" s="1462" t="str">
        <f>+IF(入力シート!$L215="","",MID(入力シート!$L215,入力シート!DK$181,1))</f>
        <v/>
      </c>
      <c r="AP46" s="1463"/>
      <c r="AQ46" s="1462" t="str">
        <f>+IF(入力シート!$L215="","",MID(入力シート!$L215,入力シート!DM$181,1))</f>
        <v/>
      </c>
      <c r="AR46" s="1463"/>
      <c r="AS46" s="1462" t="str">
        <f>+IF(入力シート!$L215="","",MID(入力シート!$L215,入力シート!DO$181,1))</f>
        <v/>
      </c>
      <c r="AT46" s="1463"/>
      <c r="AU46" s="1462" t="str">
        <f>+IF(入力シート!$L215="","",MID(入力シート!$L215,入力シート!DQ$181,1))</f>
        <v/>
      </c>
      <c r="AV46" s="1463"/>
      <c r="AW46" s="1462" t="str">
        <f>+IF(入力シート!$L215="","",MID(入力シート!$L215,入力シート!DS$181,1))</f>
        <v/>
      </c>
      <c r="AX46" s="1463"/>
      <c r="AY46" s="1462" t="str">
        <f>+IF(入力シート!$L215="","",MID(入力シート!$L215,入力シート!DU$181,1))</f>
        <v/>
      </c>
      <c r="AZ46" s="1463"/>
      <c r="BA46" s="1462" t="str">
        <f>+IF(入力シート!$L215="","",MID(入力シート!$L215,入力シート!DW$181,1))</f>
        <v/>
      </c>
      <c r="BB46" s="1463"/>
      <c r="BC46" s="1462" t="str">
        <f>+IF(入力シート!$L215="","",MID(入力シート!$L215,入力シート!DY$181,1))</f>
        <v/>
      </c>
      <c r="BD46" s="1463"/>
      <c r="BE46" s="1813" t="str">
        <f>+IF(入力シート!$L215="","",MID(入力シート!$L215,入力シート!EA$181,1))</f>
        <v/>
      </c>
      <c r="BF46" s="1814"/>
      <c r="BG46" s="1465" t="str">
        <f>+IF(入力シート!$BJ215="","",MID(入力シート!$BJ215,入力シート!BI$181,1))</f>
        <v>　</v>
      </c>
      <c r="BH46" s="1406"/>
      <c r="BI46" s="1405" t="str">
        <f>+IF(入力シート!$BJ215="","",MID(入力シート!$BJ215,入力シート!BK$181,1))</f>
        <v/>
      </c>
      <c r="BJ46" s="1406"/>
      <c r="BK46" s="1411" t="str">
        <f>+IF(入力シート!$BJ215="","",MID(入力シート!$BJ215,入力シート!BM$181,1))</f>
        <v/>
      </c>
      <c r="BL46" s="1412"/>
      <c r="BM46" s="1405" t="str">
        <f>+IF(入力シート!$BJ215="","",MID(入力シート!$BJ215,入力シート!BO$181,1))</f>
        <v/>
      </c>
      <c r="BN46" s="1406"/>
      <c r="BO46" s="1405" t="str">
        <f>+IF(入力シート!$BJ215="","",MID(入力シート!$BJ215,入力シート!BQ$181,1))</f>
        <v/>
      </c>
      <c r="BP46" s="1406"/>
      <c r="BQ46" s="1411" t="str">
        <f>+IF(入力シート!$BJ215="","",MID(入力シート!$BJ215,入力シート!BS$181,1))</f>
        <v/>
      </c>
      <c r="BR46" s="1412"/>
      <c r="BS46" s="1405" t="str">
        <f>+IF(入力シート!$BJ215="","",MID(入力シート!$BJ215,入力シート!BU$181,1))</f>
        <v/>
      </c>
      <c r="BT46" s="1406"/>
      <c r="BU46" s="1405" t="str">
        <f>+IF(入力シート!$BJ215="","",MID(入力シート!$BJ215,入力シート!BW$181,1))</f>
        <v/>
      </c>
      <c r="BV46" s="1406"/>
      <c r="BW46" s="1405" t="str">
        <f>+IF(入力シート!$BJ215="","",MID(入力シート!$BJ215,入力シート!BY$181,1))</f>
        <v/>
      </c>
      <c r="BX46" s="1406"/>
      <c r="BY46" s="1405" t="str">
        <f>+IF(入力シート!$BJ215="","",MID(入力シート!$BJ215,入力シート!CA$181,1))</f>
        <v/>
      </c>
      <c r="BZ46" s="1406"/>
      <c r="CA46" s="1405" t="str">
        <f>+IF(入力シート!$BJ215="","",MID(入力シート!$BJ215,入力シート!CC$181,1))</f>
        <v/>
      </c>
      <c r="CB46" s="1406"/>
      <c r="CC46" s="1405" t="str">
        <f>+IF(入力シート!$BJ215="","",MID(入力シート!$BJ215,入力シート!CE$181,1))</f>
        <v/>
      </c>
      <c r="CD46" s="1460"/>
      <c r="CE46" s="632"/>
      <c r="CF46" s="632"/>
      <c r="CG46" s="632"/>
      <c r="CH46" s="632"/>
      <c r="CI46" s="632"/>
      <c r="CJ46" s="632"/>
      <c r="CK46" s="632"/>
      <c r="CL46" s="632"/>
      <c r="CM46" s="632"/>
      <c r="CN46" s="632"/>
      <c r="CO46" s="632"/>
      <c r="CP46" s="632"/>
      <c r="CQ46" s="632"/>
      <c r="CR46" s="632"/>
      <c r="CS46" s="632"/>
      <c r="CT46" s="632"/>
      <c r="CU46" s="632"/>
      <c r="CV46" s="632"/>
      <c r="CW46" s="632"/>
      <c r="DD46" s="652">
        <f>IF(ISERROR(VLOOKUP(W46,'環境依存文字（電子入札利用不可）'!$A:$A,1,FALSE))=TRUE,IF(SUBSTITUTE(W46,"　","")="",0,IF($CV$3&lt;=CODE(W46),IF(AND($DB$3&lt;=CODE(W46),CODE(W46)&lt;=$DD$3),0,IF(AND($DG$3&lt;=CODE(W46),CODE(W46)&lt;=$DI$3),0,1)),0)),1)</f>
        <v>0</v>
      </c>
      <c r="DE46" s="652"/>
      <c r="DF46" s="652">
        <f>IF(ISERROR(VLOOKUP(Y46,'環境依存文字（電子入札利用不可）'!$A:$A,1,FALSE))=TRUE,IF(SUBSTITUTE(Y46,"　","")="",0,IF($CV$3&lt;=CODE(Y46),IF(AND($DB$3&lt;=CODE(Y46),CODE(Y46)&lt;=$DD$3),0,IF(AND($DG$3&lt;=CODE(Y46),CODE(Y46)&lt;=$DI$3),0,1)),0)),1)</f>
        <v>0</v>
      </c>
      <c r="DG46" s="652"/>
      <c r="DH46" s="652">
        <f>IF(ISERROR(VLOOKUP(AA46,'環境依存文字（電子入札利用不可）'!$A:$A,1,FALSE))=TRUE,IF(SUBSTITUTE(AA46,"　","")="",0,IF($CV$3&lt;=CODE(AA46),IF(AND($DB$3&lt;=CODE(AA46),CODE(AA46)&lt;=$DD$3),0,IF(AND($DG$3&lt;=CODE(AA46),CODE(AA46)&lt;=$DI$3),0,1)),0)),1)</f>
        <v>0</v>
      </c>
      <c r="DI46" s="652"/>
      <c r="DJ46" s="652">
        <f>IF(ISERROR(VLOOKUP(AC46,'環境依存文字（電子入札利用不可）'!$A:$A,1,FALSE))=TRUE,IF(SUBSTITUTE(AC46,"　","")="",0,IF($CV$3&lt;=CODE(AC46),IF(AND($DB$3&lt;=CODE(AC46),CODE(AC46)&lt;=$DD$3),0,IF(AND($DG$3&lt;=CODE(AC46),CODE(AC46)&lt;=$DI$3),0,1)),0)),1)</f>
        <v>0</v>
      </c>
      <c r="DK46" s="652"/>
      <c r="DL46" s="652">
        <f>IF(ISERROR(VLOOKUP(AE46,'環境依存文字（電子入札利用不可）'!$A:$A,1,FALSE))=TRUE,IF(SUBSTITUTE(AE46,"　","")="",0,IF($CV$3&lt;=CODE(AE46),IF(AND($DB$3&lt;=CODE(AE46),CODE(AE46)&lt;=$DD$3),0,IF(AND($DG$3&lt;=CODE(AE46),CODE(AE46)&lt;=$DI$3),0,1)),0)),1)</f>
        <v>0</v>
      </c>
      <c r="DM46" s="652"/>
      <c r="DN46" s="652">
        <f>IF(ISERROR(VLOOKUP(AG46,'環境依存文字（電子入札利用不可）'!$A:$A,1,FALSE))=TRUE,IF(SUBSTITUTE(AG46,"　","")="",0,IF($CV$3&lt;=CODE(AG46),IF(AND($DB$3&lt;=CODE(AG46),CODE(AG46)&lt;=$DD$3),0,IF(AND($DG$3&lt;=CODE(AG46),CODE(AG46)&lt;=$DI$3),0,1)),0)),1)</f>
        <v>0</v>
      </c>
      <c r="DO46" s="652"/>
      <c r="DP46" s="652">
        <f>IF(ISERROR(VLOOKUP(AI46,'環境依存文字（電子入札利用不可）'!$A:$A,1,FALSE))=TRUE,IF(SUBSTITUTE(AI46,"　","")="",0,IF($CV$3&lt;=CODE(AI46),IF(AND($DB$3&lt;=CODE(AI46),CODE(AI46)&lt;=$DD$3),0,IF(AND($DG$3&lt;=CODE(AI46),CODE(AI46)&lt;=$DI$3),0,1)),0)),1)</f>
        <v>0</v>
      </c>
      <c r="DQ46" s="652"/>
      <c r="DR46" s="652">
        <f>IF(ISERROR(VLOOKUP(AK46,'環境依存文字（電子入札利用不可）'!$A:$A,1,FALSE))=TRUE,IF(SUBSTITUTE(AK46,"　","")="",0,IF($CV$3&lt;=CODE(AK46),IF(AND($DB$3&lt;=CODE(AK46),CODE(AK46)&lt;=$DD$3),0,IF(AND($DG$3&lt;=CODE(AK46),CODE(AK46)&lt;=$DI$3),0,1)),0)),1)</f>
        <v>0</v>
      </c>
      <c r="DS46" s="652"/>
      <c r="DT46" s="652">
        <f>IF(ISERROR(VLOOKUP(AM46,'環境依存文字（電子入札利用不可）'!$A:$A,1,FALSE))=TRUE,IF(SUBSTITUTE(AM46,"　","")="",0,IF($CV$3&lt;=CODE(AM46),IF(AND($DB$3&lt;=CODE(AM46),CODE(AM46)&lt;=$DD$3),0,IF(AND($DG$3&lt;=CODE(AM46),CODE(AM46)&lt;=$DI$3),0,1)),0)),1)</f>
        <v>0</v>
      </c>
      <c r="DU46" s="652"/>
      <c r="DV46" s="652">
        <f>IF(ISERROR(VLOOKUP(AO46,'環境依存文字（電子入札利用不可）'!$A:$A,1,FALSE))=TRUE,IF(SUBSTITUTE(AO46,"　","")="",0,IF($CV$3&lt;=CODE(AO46),IF(AND($DB$3&lt;=CODE(AO46),CODE(AO46)&lt;=$DD$3),0,IF(AND($DG$3&lt;=CODE(AO46),CODE(AO46)&lt;=$DI$3),0,1)),0)),1)</f>
        <v>0</v>
      </c>
      <c r="DW46" s="652"/>
      <c r="DX46" s="652">
        <f>IF(ISERROR(VLOOKUP(AQ46,'環境依存文字（電子入札利用不可）'!$A:$A,1,FALSE))=TRUE,IF(SUBSTITUTE(AQ46,"　","")="",0,IF($CV$3&lt;=CODE(AQ46),IF(AND($DB$3&lt;=CODE(AQ46),CODE(AQ46)&lt;=$DD$3),0,IF(AND($DG$3&lt;=CODE(AQ46),CODE(AQ46)&lt;=$DI$3),0,1)),0)),1)</f>
        <v>0</v>
      </c>
      <c r="DY46" s="652"/>
      <c r="DZ46" s="652">
        <f>IF(ISERROR(VLOOKUP(AS46,'環境依存文字（電子入札利用不可）'!$A:$A,1,FALSE))=TRUE,IF(SUBSTITUTE(AS46,"　","")="",0,IF($CV$3&lt;=CODE(AS46),IF(AND($DB$3&lt;=CODE(AS46),CODE(AS46)&lt;=$DD$3),0,IF(AND($DG$3&lt;=CODE(AS46),CODE(AS46)&lt;=$DI$3),0,1)),0)),1)</f>
        <v>0</v>
      </c>
      <c r="EA46" s="652"/>
      <c r="EB46" s="652">
        <f>IF(ISERROR(VLOOKUP(AU46,'環境依存文字（電子入札利用不可）'!$A:$A,1,FALSE))=TRUE,IF(SUBSTITUTE(AU46,"　","")="",0,IF($CV$3&lt;=CODE(AU46),IF(AND($DB$3&lt;=CODE(AU46),CODE(AU46)&lt;=$DD$3),0,IF(AND($DG$3&lt;=CODE(AU46),CODE(AU46)&lt;=$DI$3),0,1)),0)),1)</f>
        <v>0</v>
      </c>
      <c r="EC46" s="652"/>
      <c r="ED46" s="652">
        <f>IF(ISERROR(VLOOKUP(AW46,'環境依存文字（電子入札利用不可）'!$A:$A,1,FALSE))=TRUE,IF(SUBSTITUTE(AW46,"　","")="",0,IF($CV$3&lt;=CODE(AW46),IF(AND($DB$3&lt;=CODE(AW46),CODE(AW46)&lt;=$DD$3),0,IF(AND($DG$3&lt;=CODE(AW46),CODE(AW46)&lt;=$DI$3),0,1)),0)),1)</f>
        <v>0</v>
      </c>
      <c r="EE46" s="652"/>
      <c r="EF46" s="652">
        <f>IF(ISERROR(VLOOKUP(AY46,'環境依存文字（電子入札利用不可）'!$A:$A,1,FALSE))=TRUE,IF(SUBSTITUTE(AY46,"　","")="",0,IF($CV$3&lt;=CODE(AY46),IF(AND($DB$3&lt;=CODE(AY46),CODE(AY46)&lt;=$DD$3),0,IF(AND($DG$3&lt;=CODE(AY46),CODE(AY46)&lt;=$DI$3),0,1)),0)),1)</f>
        <v>0</v>
      </c>
      <c r="EG46" s="652"/>
      <c r="EH46" s="652">
        <f>IF(ISERROR(VLOOKUP(BA46,'環境依存文字（電子入札利用不可）'!$A:$A,1,FALSE))=TRUE,IF(SUBSTITUTE(BA46,"　","")="",0,IF($CV$3&lt;=CODE(BA46),IF(AND($DB$3&lt;=CODE(BA46),CODE(BA46)&lt;=$DD$3),0,IF(AND($DG$3&lt;=CODE(BA46),CODE(BA46)&lt;=$DI$3),0,1)),0)),1)</f>
        <v>0</v>
      </c>
      <c r="EI46" s="652"/>
      <c r="EJ46" s="652">
        <f>IF(ISERROR(VLOOKUP(BC46,'環境依存文字（電子入札利用不可）'!$A:$A,1,FALSE))=TRUE,IF(SUBSTITUTE(BC46,"　","")="",0,IF($CV$3&lt;=CODE(BC46),IF(AND($DB$3&lt;=CODE(BC46),CODE(BC46)&lt;=$DD$3),0,IF(AND($DG$3&lt;=CODE(BC46),CODE(BC46)&lt;=$DI$3),0,1)),0)),1)</f>
        <v>0</v>
      </c>
      <c r="EK46" s="652"/>
      <c r="EL46" s="652">
        <f>IF(ISERROR(VLOOKUP(BE46,'環境依存文字（電子入札利用不可）'!$A:$A,1,FALSE))=TRUE,IF(SUBSTITUTE(BE46,"　","")="",0,IF($CV$3&lt;=CODE(BE46),IF(AND($DB$3&lt;=CODE(BE46),CODE(BE46)&lt;=$DD$3),0,IF(AND($DG$3&lt;=CODE(BE46),CODE(BE46)&lt;=$DI$3),0,1)),0)),1)</f>
        <v>0</v>
      </c>
      <c r="EM46" s="652"/>
      <c r="EN46" s="652">
        <f>IF(ISERROR(VLOOKUP(BG46,'環境依存文字（電子入札利用不可）'!$A:$A,1,FALSE))=TRUE,IF(SUBSTITUTE(BG46,"　","")="",0,IF($CV$3&lt;=CODE(BG46),IF(AND($DB$3&lt;=CODE(BG46),CODE(BG46)&lt;=$DD$3),0,IF(AND($DG$3&lt;=CODE(BG46),CODE(BG46)&lt;=$DI$3),0,1)),0)),1)</f>
        <v>0</v>
      </c>
      <c r="EO46" s="652"/>
      <c r="EP46" s="652">
        <f>IF(ISERROR(VLOOKUP(BI46,'環境依存文字（電子入札利用不可）'!$A:$A,1,FALSE))=TRUE,IF(SUBSTITUTE(BI46,"　","")="",0,IF($CV$3&lt;=CODE(BI46),IF(AND($DB$3&lt;=CODE(BI46),CODE(BI46)&lt;=$DD$3),0,IF(AND($DG$3&lt;=CODE(BI46),CODE(BI46)&lt;=$DI$3),0,1)),0)),1)</f>
        <v>0</v>
      </c>
      <c r="EQ46" s="652"/>
      <c r="ER46" s="652">
        <f>IF(ISERROR(VLOOKUP(BK46,'環境依存文字（電子入札利用不可）'!$A:$A,1,FALSE))=TRUE,IF(SUBSTITUTE(BK46,"　","")="",0,IF($CV$3&lt;=CODE(BK46),IF(AND($DB$3&lt;=CODE(BK46),CODE(BK46)&lt;=$DD$3),0,IF(AND($DG$3&lt;=CODE(BK46),CODE(BK46)&lt;=$DI$3),0,1)),0)),1)</f>
        <v>0</v>
      </c>
      <c r="ES46" s="652"/>
      <c r="ET46" s="652">
        <f>IF(ISERROR(VLOOKUP(BM46,'環境依存文字（電子入札利用不可）'!$A:$A,1,FALSE))=TRUE,IF(SUBSTITUTE(BM46,"　","")="",0,IF($CV$3&lt;=CODE(BM46),IF(AND($DB$3&lt;=CODE(BM46),CODE(BM46)&lt;=$DD$3),0,IF(AND($DG$3&lt;=CODE(BM46),CODE(BM46)&lt;=$DI$3),0,1)),0)),1)</f>
        <v>0</v>
      </c>
      <c r="EU46" s="652"/>
      <c r="EV46" s="652">
        <f>IF(ISERROR(VLOOKUP(BO46,'環境依存文字（電子入札利用不可）'!$A:$A,1,FALSE))=TRUE,IF(SUBSTITUTE(BO46,"　","")="",0,IF($CV$3&lt;=CODE(BO46),IF(AND($DB$3&lt;=CODE(BO46),CODE(BO46)&lt;=$DD$3),0,IF(AND($DG$3&lt;=CODE(BO46),CODE(BO46)&lt;=$DI$3),0,1)),0)),1)</f>
        <v>0</v>
      </c>
      <c r="EW46" s="652"/>
      <c r="EX46" s="652">
        <f>IF(ISERROR(VLOOKUP(BQ46,'環境依存文字（電子入札利用不可）'!$A:$A,1,FALSE))=TRUE,IF(SUBSTITUTE(BQ46,"　","")="",0,IF($CV$3&lt;=CODE(BQ46),IF(AND($DB$3&lt;=CODE(BQ46),CODE(BQ46)&lt;=$DD$3),0,IF(AND($DG$3&lt;=CODE(BQ46),CODE(BQ46)&lt;=$DI$3),0,1)),0)),1)</f>
        <v>0</v>
      </c>
      <c r="EY46" s="652"/>
      <c r="EZ46" s="652">
        <f>IF(ISERROR(VLOOKUP(BS46,'環境依存文字（電子入札利用不可）'!$A:$A,1,FALSE))=TRUE,IF(SUBSTITUTE(BS46,"　","")="",0,IF($CV$3&lt;=CODE(BS46),IF(AND($DB$3&lt;=CODE(BS46),CODE(BS46)&lt;=$DD$3),0,IF(AND($DG$3&lt;=CODE(BS46),CODE(BS46)&lt;=$DI$3),0,1)),0)),1)</f>
        <v>0</v>
      </c>
      <c r="FA46" s="652"/>
      <c r="FB46" s="652">
        <f>IF(ISERROR(VLOOKUP(BU46,'環境依存文字（電子入札利用不可）'!$A:$A,1,FALSE))=TRUE,IF(SUBSTITUTE(BU46,"　","")="",0,IF($CV$3&lt;=CODE(BU46),IF(AND($DB$3&lt;=CODE(BU46),CODE(BU46)&lt;=$DD$3),0,IF(AND($DG$3&lt;=CODE(BU46),CODE(BU46)&lt;=$DI$3),0,1)),0)),1)</f>
        <v>0</v>
      </c>
      <c r="FC46" s="652"/>
      <c r="FD46" s="652">
        <f>IF(ISERROR(VLOOKUP(BW46,'環境依存文字（電子入札利用不可）'!$A:$A,1,FALSE))=TRUE,IF(SUBSTITUTE(BW46,"　","")="",0,IF($CV$3&lt;=CODE(BW46),IF(AND($DB$3&lt;=CODE(BW46),CODE(BW46)&lt;=$DD$3),0,IF(AND($DG$3&lt;=CODE(BW46),CODE(BW46)&lt;=$DI$3),0,1)),0)),1)</f>
        <v>0</v>
      </c>
      <c r="FE46" s="652"/>
      <c r="FF46" s="652">
        <f>IF(ISERROR(VLOOKUP(BY46,'環境依存文字（電子入札利用不可）'!$A:$A,1,FALSE))=TRUE,IF(SUBSTITUTE(BY46,"　","")="",0,IF($CV$3&lt;=CODE(BY46),IF(AND($DB$3&lt;=CODE(BY46),CODE(BY46)&lt;=$DD$3),0,IF(AND($DG$3&lt;=CODE(BY46),CODE(BY46)&lt;=$DI$3),0,1)),0)),1)</f>
        <v>0</v>
      </c>
      <c r="FG46" s="652"/>
      <c r="FH46" s="652">
        <f>IF(ISERROR(VLOOKUP(CA46,'環境依存文字（電子入札利用不可）'!$A:$A,1,FALSE))=TRUE,IF(SUBSTITUTE(CA46,"　","")="",0,IF($CV$3&lt;=CODE(CA46),IF(AND($DB$3&lt;=CODE(CA46),CODE(CA46)&lt;=$DD$3),0,IF(AND($DG$3&lt;=CODE(CA46),CODE(CA46)&lt;=$DI$3),0,1)),0)),1)</f>
        <v>0</v>
      </c>
      <c r="FI46" s="652"/>
      <c r="FJ46" s="652">
        <f>IF(ISERROR(VLOOKUP(CC46,'環境依存文字（電子入札利用不可）'!$A:$A,1,FALSE))=TRUE,IF(SUBSTITUTE(CC46,"　","")="",0,IF($CV$3&lt;=CODE(CC46),IF(AND($DB$3&lt;=CODE(CC46),CODE(CC46)&lt;=$DD$3),0,IF(AND($DG$3&lt;=CODE(CC46),CODE(CC46)&lt;=$DI$3),0,1)),0)),1)</f>
        <v>0</v>
      </c>
    </row>
    <row r="47" spans="1:167" s="548" customFormat="1" ht="23.25" customHeight="1">
      <c r="B47" s="1424">
        <v>5</v>
      </c>
      <c r="C47" s="1426" t="str">
        <f>+IF(入力シート!$F217="","",入力シート!F217)</f>
        <v/>
      </c>
      <c r="D47" s="1427"/>
      <c r="E47" s="1430" t="s">
        <v>34</v>
      </c>
      <c r="F47" s="1432" t="str">
        <f>+IF(入力シート!$H217="","",MID(TEXT(入力シート!$H217,"0#"),入力シート!$BJ$9,1))</f>
        <v/>
      </c>
      <c r="G47" s="1427"/>
      <c r="H47" s="1432" t="str">
        <f>+IF(入力シート!$H217="","",MID(TEXT(入力シート!$H217,"0#"),入力シート!$BL$9,1))</f>
        <v/>
      </c>
      <c r="I47" s="1427"/>
      <c r="J47" s="1430" t="s">
        <v>34</v>
      </c>
      <c r="K47" s="1434" t="str">
        <f>+IF(入力シート!$J217="","",MID(TEXT(入力シート!$J217,"00000#"),入力シート!$BJ$9,1))</f>
        <v/>
      </c>
      <c r="L47" s="1435"/>
      <c r="M47" s="1434" t="str">
        <f>+IF(入力シート!$J217="","",MID(TEXT(入力シート!$J217,"00000#"),入力シート!$BL$9,1))</f>
        <v/>
      </c>
      <c r="N47" s="1435"/>
      <c r="O47" s="1434" t="str">
        <f>+IF(入力シート!$J217="","",MID(TEXT(入力シート!$J217,"00000#"),入力シート!$BN$9,1))</f>
        <v/>
      </c>
      <c r="P47" s="1435"/>
      <c r="Q47" s="1434" t="str">
        <f>+IF(入力シート!$J217="","",MID(TEXT(入力シート!$J217,"00000#"),入力シート!$BP$9,1))</f>
        <v/>
      </c>
      <c r="R47" s="1435"/>
      <c r="S47" s="1434" t="str">
        <f>+IF(入力シート!$J217="","",MID(TEXT(入力シート!$J217,"00000#"),入力シート!$BR$9,1))</f>
        <v/>
      </c>
      <c r="T47" s="1435"/>
      <c r="U47" s="1434" t="str">
        <f>+IF(入力シート!$J217="","",MID(TEXT(入力シート!$J217,"00000#"),入力シート!$BT$9,1))</f>
        <v/>
      </c>
      <c r="V47" s="1435"/>
      <c r="W47" s="1472" t="str">
        <f>+IF(入力シート!$L217="","",MID(入力シート!$L217,入力シート!BI$181,1))</f>
        <v/>
      </c>
      <c r="X47" s="1471"/>
      <c r="Y47" s="1468" t="str">
        <f>+IF(入力シート!$L217="","",MID(入力シート!$L217,入力シート!BK$181,1))</f>
        <v/>
      </c>
      <c r="Z47" s="1471"/>
      <c r="AA47" s="1468" t="str">
        <f>+IF(入力シート!$L217="","",MID(入力シート!$L217,入力シート!BM$181,1))</f>
        <v/>
      </c>
      <c r="AB47" s="1471"/>
      <c r="AC47" s="1468" t="str">
        <f>+IF(入力シート!$L217="","",MID(入力シート!$L217,入力シート!BO$181,1))</f>
        <v/>
      </c>
      <c r="AD47" s="1471"/>
      <c r="AE47" s="1468" t="str">
        <f>+IF(入力シート!$L217="","",MID(入力シート!$L217,入力シート!BQ$181,1))</f>
        <v/>
      </c>
      <c r="AF47" s="1471"/>
      <c r="AG47" s="1468" t="str">
        <f>+IF(入力シート!$L217="","",MID(入力シート!$L217,入力シート!BS$181,1))</f>
        <v/>
      </c>
      <c r="AH47" s="1471"/>
      <c r="AI47" s="1468" t="str">
        <f>+IF(入力シート!$L217="","",MID(入力シート!$L217,入力シート!BU$181,1))</f>
        <v/>
      </c>
      <c r="AJ47" s="1471"/>
      <c r="AK47" s="1468" t="str">
        <f>+IF(入力シート!$L217="","",MID(入力シート!$L217,入力シート!BW$181,1))</f>
        <v/>
      </c>
      <c r="AL47" s="1471"/>
      <c r="AM47" s="1468" t="str">
        <f>+IF(入力シート!$L217="","",MID(入力シート!$L217,入力シート!BY$181,1))</f>
        <v/>
      </c>
      <c r="AN47" s="1471"/>
      <c r="AO47" s="1468" t="str">
        <f>+IF(入力シート!$L217="","",MID(入力シート!$L217,入力シート!CA$181,1))</f>
        <v/>
      </c>
      <c r="AP47" s="1471"/>
      <c r="AQ47" s="1468" t="str">
        <f>+IF(入力シート!$L217="","",MID(入力シート!$L217,入力シート!CC$181,1))</f>
        <v/>
      </c>
      <c r="AR47" s="1471"/>
      <c r="AS47" s="1468" t="str">
        <f>+IF(入力シート!$L217="","",MID(入力シート!$L217,入力シート!CE$181,1))</f>
        <v/>
      </c>
      <c r="AT47" s="1471"/>
      <c r="AU47" s="1468" t="str">
        <f>+IF(入力シート!$L217="","",MID(入力シート!$L217,入力シート!CG$181,1))</f>
        <v/>
      </c>
      <c r="AV47" s="1471"/>
      <c r="AW47" s="1468" t="str">
        <f>+IF(入力シート!$L217="","",MID(入力シート!$L217,入力シート!CI$181,1))</f>
        <v/>
      </c>
      <c r="AX47" s="1471"/>
      <c r="AY47" s="1468" t="str">
        <f>+IF(入力シート!$L217="","",MID(入力シート!$L217,入力シート!CK$181,1))</f>
        <v/>
      </c>
      <c r="AZ47" s="1471"/>
      <c r="BA47" s="1468" t="str">
        <f>+IF(入力シート!$L217="","",MID(入力シート!$L217,入力シート!CM$181,1))</f>
        <v/>
      </c>
      <c r="BB47" s="1471"/>
      <c r="BC47" s="1468" t="str">
        <f>+IF(入力シート!$L217="","",MID(入力シート!$L217,入力シート!CO$181,1))</f>
        <v/>
      </c>
      <c r="BD47" s="1471"/>
      <c r="BE47" s="1815" t="str">
        <f>+IF(入力シート!$L217="","",MID(入力シート!$L217,入力シート!CQ$181,1))</f>
        <v/>
      </c>
      <c r="BF47" s="1816"/>
      <c r="BG47" s="655" t="str">
        <f>+IF(入力シート!$Z217="","",MID(TEXT(入力シート!$Z217,"00#"),入力シート!BI$183,1))</f>
        <v/>
      </c>
      <c r="BH47" s="656" t="str">
        <f>+IF(入力シート!$Z217="","",MID(TEXT(入力シート!$Z217,"00#"),入力シート!BJ$183,1))</f>
        <v/>
      </c>
      <c r="BI47" s="552" t="str">
        <f>+IF(入力シート!$Z217="","",MID(TEXT(入力シート!$Z217,"00#"),入力シート!BK$183,1))</f>
        <v/>
      </c>
      <c r="BJ47" s="553" t="s">
        <v>34</v>
      </c>
      <c r="BK47" s="552" t="str">
        <f>+IF(入力シート!$AC217="","",MID(TEXT(入力シート!$AC217,"000#"),入力シート!BI$183,1))</f>
        <v/>
      </c>
      <c r="BL47" s="552" t="str">
        <f>+IF(入力シート!$AC217="","",MID(TEXT(入力シート!$AC217,"000#"),入力シート!BJ$183,1))</f>
        <v/>
      </c>
      <c r="BM47" s="552" t="str">
        <f>+IF(入力シート!$AC217="","",MID(TEXT(入力シート!$AC217,"000#"),入力シート!BK$183,1))</f>
        <v/>
      </c>
      <c r="BN47" s="552" t="str">
        <f>+IF(入力シート!$AC217="","",MID(TEXT(入力シート!$AC217,"000#"),入力シート!BL$183,1))</f>
        <v/>
      </c>
      <c r="BO47" s="1470" t="str">
        <f>+IF(入力シート!$AE217="","",MID(入力シート!$AE217,入力シート!BI$181,1))</f>
        <v/>
      </c>
      <c r="BP47" s="1421"/>
      <c r="BQ47" s="1420" t="str">
        <f>+IF(入力シート!$AE217="","",MID(入力シート!$AE217,入力シート!BK$181,1))</f>
        <v/>
      </c>
      <c r="BR47" s="1421"/>
      <c r="BS47" s="1420" t="str">
        <f>+IF(入力シート!$AE217="","",MID(入力シート!$AE217,入力シート!BM$181,1))</f>
        <v/>
      </c>
      <c r="BT47" s="1421"/>
      <c r="BU47" s="1441" t="str">
        <f>+IF(入力シート!$AE217="","",MID(入力シート!$AE217,入力シート!BO$181,1))</f>
        <v/>
      </c>
      <c r="BV47" s="1442"/>
      <c r="BW47" s="1420" t="str">
        <f>+IF(入力シート!$AE217="","",MID(入力シート!$AE217,入力シート!BQ$181,1))</f>
        <v/>
      </c>
      <c r="BX47" s="1421"/>
      <c r="BY47" s="1420" t="str">
        <f>+IF(入力シート!$AE217="","",MID(入力シート!$AE217,入力シート!BS$181,1))</f>
        <v/>
      </c>
      <c r="BZ47" s="1421"/>
      <c r="CA47" s="1441" t="str">
        <f>+IF(入力シート!$AE217="","",MID(入力シート!$AE217,入力シート!BU$181,1))</f>
        <v/>
      </c>
      <c r="CB47" s="1442"/>
      <c r="CC47" s="1420" t="str">
        <f>+IF(入力シート!$AE217="","",MID(入力シート!$AE217,入力シート!BW$181,1))</f>
        <v/>
      </c>
      <c r="CD47" s="1466"/>
      <c r="DA47" s="411"/>
      <c r="DB47" s="589">
        <f>+SUM(DD47:FV48)</f>
        <v>0</v>
      </c>
      <c r="DC47" s="411"/>
      <c r="DD47" s="652">
        <f>IF(ISERROR(VLOOKUP(W47,'環境依存文字（電子入札利用不可）'!$A:$A,1,FALSE))=TRUE,IF(SUBSTITUTE(W47,"　","")="",0,IF($CV$3&lt;=CODE(W47),IF(AND($DB$3&lt;=CODE(W47),CODE(W47)&lt;=$DD$3),0,IF(AND($DG$3&lt;=CODE(W47),CODE(W47)&lt;=$DI$3),0,1)),0)),1)</f>
        <v>0</v>
      </c>
      <c r="DE47" s="652"/>
      <c r="DF47" s="652">
        <f>IF(ISERROR(VLOOKUP(Y47,'環境依存文字（電子入札利用不可）'!$A:$A,1,FALSE))=TRUE,IF(SUBSTITUTE(Y47,"　","")="",0,IF($CV$3&lt;=CODE(Y47),IF(AND($DB$3&lt;=CODE(Y47),CODE(Y47)&lt;=$DD$3),0,IF(AND($DG$3&lt;=CODE(Y47),CODE(Y47)&lt;=$DI$3),0,1)),0)),1)</f>
        <v>0</v>
      </c>
      <c r="DG47" s="652"/>
      <c r="DH47" s="652">
        <f>IF(ISERROR(VLOOKUP(AA47,'環境依存文字（電子入札利用不可）'!$A:$A,1,FALSE))=TRUE,IF(SUBSTITUTE(AA47,"　","")="",0,IF($CV$3&lt;=CODE(AA47),IF(AND($DB$3&lt;=CODE(AA47),CODE(AA47)&lt;=$DD$3),0,IF(AND($DG$3&lt;=CODE(AA47),CODE(AA47)&lt;=$DI$3),0,1)),0)),1)</f>
        <v>0</v>
      </c>
      <c r="DI47" s="652"/>
      <c r="DJ47" s="652">
        <f>IF(ISERROR(VLOOKUP(AC47,'環境依存文字（電子入札利用不可）'!$A:$A,1,FALSE))=TRUE,IF(SUBSTITUTE(AC47,"　","")="",0,IF($CV$3&lt;=CODE(AC47),IF(AND($DB$3&lt;=CODE(AC47),CODE(AC47)&lt;=$DD$3),0,IF(AND($DG$3&lt;=CODE(AC47),CODE(AC47)&lt;=$DI$3),0,1)),0)),1)</f>
        <v>0</v>
      </c>
      <c r="DK47" s="652"/>
      <c r="DL47" s="652">
        <f>IF(ISERROR(VLOOKUP(AE47,'環境依存文字（電子入札利用不可）'!$A:$A,1,FALSE))=TRUE,IF(SUBSTITUTE(AE47,"　","")="",0,IF($CV$3&lt;=CODE(AE47),IF(AND($DB$3&lt;=CODE(AE47),CODE(AE47)&lt;=$DD$3),0,IF(AND($DG$3&lt;=CODE(AE47),CODE(AE47)&lt;=$DI$3),0,1)),0)),1)</f>
        <v>0</v>
      </c>
      <c r="DM47" s="652"/>
      <c r="DN47" s="652">
        <f>IF(ISERROR(VLOOKUP(AG47,'環境依存文字（電子入札利用不可）'!$A:$A,1,FALSE))=TRUE,IF(SUBSTITUTE(AG47,"　","")="",0,IF($CV$3&lt;=CODE(AG47),IF(AND($DB$3&lt;=CODE(AG47),CODE(AG47)&lt;=$DD$3),0,IF(AND($DG$3&lt;=CODE(AG47),CODE(AG47)&lt;=$DI$3),0,1)),0)),1)</f>
        <v>0</v>
      </c>
      <c r="DO47" s="652"/>
      <c r="DP47" s="652">
        <f>IF(ISERROR(VLOOKUP(AI47,'環境依存文字（電子入札利用不可）'!$A:$A,1,FALSE))=TRUE,IF(SUBSTITUTE(AI47,"　","")="",0,IF($CV$3&lt;=CODE(AI47),IF(AND($DB$3&lt;=CODE(AI47),CODE(AI47)&lt;=$DD$3),0,IF(AND($DG$3&lt;=CODE(AI47),CODE(AI47)&lt;=$DI$3),0,1)),0)),1)</f>
        <v>0</v>
      </c>
      <c r="DQ47" s="652"/>
      <c r="DR47" s="652">
        <f>IF(ISERROR(VLOOKUP(AK47,'環境依存文字（電子入札利用不可）'!$A:$A,1,FALSE))=TRUE,IF(SUBSTITUTE(AK47,"　","")="",0,IF($CV$3&lt;=CODE(AK47),IF(AND($DB$3&lt;=CODE(AK47),CODE(AK47)&lt;=$DD$3),0,IF(AND($DG$3&lt;=CODE(AK47),CODE(AK47)&lt;=$DI$3),0,1)),0)),1)</f>
        <v>0</v>
      </c>
      <c r="DS47" s="652"/>
      <c r="DT47" s="652">
        <f>IF(ISERROR(VLOOKUP(AM47,'環境依存文字（電子入札利用不可）'!$A:$A,1,FALSE))=TRUE,IF(SUBSTITUTE(AM47,"　","")="",0,IF($CV$3&lt;=CODE(AM47),IF(AND($DB$3&lt;=CODE(AM47),CODE(AM47)&lt;=$DD$3),0,IF(AND($DG$3&lt;=CODE(AM47),CODE(AM47)&lt;=$DI$3),0,1)),0)),1)</f>
        <v>0</v>
      </c>
      <c r="DU47" s="652"/>
      <c r="DV47" s="652">
        <f>IF(ISERROR(VLOOKUP(AO47,'環境依存文字（電子入札利用不可）'!$A:$A,1,FALSE))=TRUE,IF(SUBSTITUTE(AO47,"　","")="",0,IF($CV$3&lt;=CODE(AO47),IF(AND($DB$3&lt;=CODE(AO47),CODE(AO47)&lt;=$DD$3),0,IF(AND($DG$3&lt;=CODE(AO47),CODE(AO47)&lt;=$DI$3),0,1)),0)),1)</f>
        <v>0</v>
      </c>
      <c r="DW47" s="652"/>
      <c r="DX47" s="652">
        <f>IF(ISERROR(VLOOKUP(AQ47,'環境依存文字（電子入札利用不可）'!$A:$A,1,FALSE))=TRUE,IF(SUBSTITUTE(AQ47,"　","")="",0,IF($CV$3&lt;=CODE(AQ47),IF(AND($DB$3&lt;=CODE(AQ47),CODE(AQ47)&lt;=$DD$3),0,IF(AND($DG$3&lt;=CODE(AQ47),CODE(AQ47)&lt;=$DI$3),0,1)),0)),1)</f>
        <v>0</v>
      </c>
      <c r="DY47" s="652"/>
      <c r="DZ47" s="652">
        <f>IF(ISERROR(VLOOKUP(AS47,'環境依存文字（電子入札利用不可）'!$A:$A,1,FALSE))=TRUE,IF(SUBSTITUTE(AS47,"　","")="",0,IF($CV$3&lt;=CODE(AS47),IF(AND($DB$3&lt;=CODE(AS47),CODE(AS47)&lt;=$DD$3),0,IF(AND($DG$3&lt;=CODE(AS47),CODE(AS47)&lt;=$DI$3),0,1)),0)),1)</f>
        <v>0</v>
      </c>
      <c r="EA47" s="652"/>
      <c r="EB47" s="652">
        <f>IF(ISERROR(VLOOKUP(AU47,'環境依存文字（電子入札利用不可）'!$A:$A,1,FALSE))=TRUE,IF(SUBSTITUTE(AU47,"　","")="",0,IF($CV$3&lt;=CODE(AU47),IF(AND($DB$3&lt;=CODE(AU47),CODE(AU47)&lt;=$DD$3),0,IF(AND($DG$3&lt;=CODE(AU47),CODE(AU47)&lt;=$DI$3),0,1)),0)),1)</f>
        <v>0</v>
      </c>
      <c r="EC47" s="652"/>
      <c r="ED47" s="652">
        <f>IF(ISERROR(VLOOKUP(AW47,'環境依存文字（電子入札利用不可）'!$A:$A,1,FALSE))=TRUE,IF(SUBSTITUTE(AW47,"　","")="",0,IF($CV$3&lt;=CODE(AW47),IF(AND($DB$3&lt;=CODE(AW47),CODE(AW47)&lt;=$DD$3),0,IF(AND($DG$3&lt;=CODE(AW47),CODE(AW47)&lt;=$DI$3),0,1)),0)),1)</f>
        <v>0</v>
      </c>
      <c r="EE47" s="652"/>
      <c r="EF47" s="652">
        <f>IF(ISERROR(VLOOKUP(AY47,'環境依存文字（電子入札利用不可）'!$A:$A,1,FALSE))=TRUE,IF(SUBSTITUTE(AY47,"　","")="",0,IF($CV$3&lt;=CODE(AY47),IF(AND($DB$3&lt;=CODE(AY47),CODE(AY47)&lt;=$DD$3),0,IF(AND($DG$3&lt;=CODE(AY47),CODE(AY47)&lt;=$DI$3),0,1)),0)),1)</f>
        <v>0</v>
      </c>
      <c r="EG47" s="652"/>
      <c r="EH47" s="652">
        <f>IF(ISERROR(VLOOKUP(BA47,'環境依存文字（電子入札利用不可）'!$A:$A,1,FALSE))=TRUE,IF(SUBSTITUTE(BA47,"　","")="",0,IF($CV$3&lt;=CODE(BA47),IF(AND($DB$3&lt;=CODE(BA47),CODE(BA47)&lt;=$DD$3),0,IF(AND($DG$3&lt;=CODE(BA47),CODE(BA47)&lt;=$DI$3),0,1)),0)),1)</f>
        <v>0</v>
      </c>
      <c r="EI47" s="652"/>
      <c r="EJ47" s="652">
        <f>IF(ISERROR(VLOOKUP(BC47,'環境依存文字（電子入札利用不可）'!$A:$A,1,FALSE))=TRUE,IF(SUBSTITUTE(BC47,"　","")="",0,IF($CV$3&lt;=CODE(BC47),IF(AND($DB$3&lt;=CODE(BC47),CODE(BC47)&lt;=$DD$3),0,IF(AND($DG$3&lt;=CODE(BC47),CODE(BC47)&lt;=$DI$3),0,1)),0)),1)</f>
        <v>0</v>
      </c>
      <c r="EK47" s="652"/>
      <c r="EL47" s="652">
        <f>IF(ISERROR(VLOOKUP(BE47,'環境依存文字（電子入札利用不可）'!$A:$A,1,FALSE))=TRUE,IF(SUBSTITUTE(BE47,"　","")="",0,IF($CV$3&lt;=CODE(BE47),IF(AND($DB$3&lt;=CODE(BE47),CODE(BE47)&lt;=$DD$3),0,IF(AND($DG$3&lt;=CODE(BE47),CODE(BE47)&lt;=$DI$3),0,1)),0)),1)</f>
        <v>0</v>
      </c>
      <c r="EM47" s="652"/>
      <c r="EN47" s="652"/>
      <c r="EO47" s="652"/>
      <c r="EP47" s="652"/>
      <c r="EQ47" s="652"/>
      <c r="ER47" s="652"/>
      <c r="ES47" s="652"/>
      <c r="ET47" s="652"/>
      <c r="EU47" s="652"/>
      <c r="EV47" s="652">
        <f>IF(ISERROR(VLOOKUP(BO47,'環境依存文字（電子入札利用不可）'!$A:$A,1,FALSE))=TRUE,IF(SUBSTITUTE(BO47,"　","")="",0,IF($CV$3&lt;=CODE(BO47),IF(AND($DB$3&lt;=CODE(BO47),CODE(BO47)&lt;=$DD$3),0,IF(AND($DG$3&lt;=CODE(BO47),CODE(BO47)&lt;=$DI$3),0,1)),0)),1)</f>
        <v>0</v>
      </c>
      <c r="EW47" s="652"/>
      <c r="EX47" s="652">
        <f>IF(ISERROR(VLOOKUP(BQ47,'環境依存文字（電子入札利用不可）'!$A:$A,1,FALSE))=TRUE,IF(SUBSTITUTE(BQ47,"　","")="",0,IF($CV$3&lt;=CODE(BQ47),IF(AND($DB$3&lt;=CODE(BQ47),CODE(BQ47)&lt;=$DD$3),0,IF(AND($DG$3&lt;=CODE(BQ47),CODE(BQ47)&lt;=$DI$3),0,1)),0)),1)</f>
        <v>0</v>
      </c>
      <c r="EY47" s="652"/>
      <c r="EZ47" s="652">
        <f>IF(ISERROR(VLOOKUP(BS47,'環境依存文字（電子入札利用不可）'!$A:$A,1,FALSE))=TRUE,IF(SUBSTITUTE(BS47,"　","")="",0,IF($CV$3&lt;=CODE(BS47),IF(AND($DB$3&lt;=CODE(BS47),CODE(BS47)&lt;=$DD$3),0,IF(AND($DG$3&lt;=CODE(BS47),CODE(BS47)&lt;=$DI$3),0,1)),0)),1)</f>
        <v>0</v>
      </c>
      <c r="FA47" s="652"/>
      <c r="FB47" s="652">
        <f>IF(ISERROR(VLOOKUP(BU47,'環境依存文字（電子入札利用不可）'!$A:$A,1,FALSE))=TRUE,IF(SUBSTITUTE(BU47,"　","")="",0,IF($CV$3&lt;=CODE(BU47),IF(AND($DB$3&lt;=CODE(BU47),CODE(BU47)&lt;=$DD$3),0,IF(AND($DG$3&lt;=CODE(BU47),CODE(BU47)&lt;=$DI$3),0,1)),0)),1)</f>
        <v>0</v>
      </c>
      <c r="FC47" s="652"/>
      <c r="FD47" s="652">
        <f>IF(ISERROR(VLOOKUP(BW47,'環境依存文字（電子入札利用不可）'!$A:$A,1,FALSE))=TRUE,IF(SUBSTITUTE(BW47,"　","")="",0,IF($CV$3&lt;=CODE(BW47),IF(AND($DB$3&lt;=CODE(BW47),CODE(BW47)&lt;=$DD$3),0,IF(AND($DG$3&lt;=CODE(BW47),CODE(BW47)&lt;=$DI$3),0,1)),0)),1)</f>
        <v>0</v>
      </c>
      <c r="FE47" s="652"/>
      <c r="FF47" s="652">
        <f>IF(ISERROR(VLOOKUP(BY47,'環境依存文字（電子入札利用不可）'!$A:$A,1,FALSE))=TRUE,IF(SUBSTITUTE(BY47,"　","")="",0,IF($CV$3&lt;=CODE(BY47),IF(AND($DB$3&lt;=CODE(BY47),CODE(BY47)&lt;=$DD$3),0,IF(AND($DG$3&lt;=CODE(BY47),CODE(BY47)&lt;=$DI$3),0,1)),0)),1)</f>
        <v>0</v>
      </c>
      <c r="FG47" s="652"/>
      <c r="FH47" s="652">
        <f>IF(ISERROR(VLOOKUP(CA47,'環境依存文字（電子入札利用不可）'!$A:$A,1,FALSE))=TRUE,IF(SUBSTITUTE(CA47,"　","")="",0,IF($CV$3&lt;=CODE(CA47),IF(AND($DB$3&lt;=CODE(CA47),CODE(CA47)&lt;=$DD$3),0,IF(AND($DG$3&lt;=CODE(CA47),CODE(CA47)&lt;=$DI$3),0,1)),0)),1)</f>
        <v>0</v>
      </c>
      <c r="FI47" s="652"/>
      <c r="FJ47" s="652">
        <f>IF(ISERROR(VLOOKUP(CC47,'環境依存文字（電子入札利用不可）'!$A:$A,1,FALSE))=TRUE,IF(SUBSTITUTE(CC47,"　","")="",0,IF($CV$3&lt;=CODE(CC47),IF(AND($DB$3&lt;=CODE(CC47),CODE(CC47)&lt;=$DD$3),0,IF(AND($DG$3&lt;=CODE(CC47),CODE(CC47)&lt;=$DI$3),0,1)),0)),1)</f>
        <v>0</v>
      </c>
    </row>
    <row r="48" spans="1:167" s="411" customFormat="1" ht="23.25" customHeight="1" thickBot="1">
      <c r="A48" s="632"/>
      <c r="B48" s="1425"/>
      <c r="C48" s="1428"/>
      <c r="D48" s="1429"/>
      <c r="E48" s="1431"/>
      <c r="F48" s="1433"/>
      <c r="G48" s="1429"/>
      <c r="H48" s="1433"/>
      <c r="I48" s="1429"/>
      <c r="J48" s="1431"/>
      <c r="K48" s="1436"/>
      <c r="L48" s="1437"/>
      <c r="M48" s="1436"/>
      <c r="N48" s="1437"/>
      <c r="O48" s="1436"/>
      <c r="P48" s="1437"/>
      <c r="Q48" s="1436"/>
      <c r="R48" s="1437"/>
      <c r="S48" s="1436"/>
      <c r="T48" s="1437"/>
      <c r="U48" s="1436"/>
      <c r="V48" s="1437"/>
      <c r="W48" s="1467" t="str">
        <f>+IF(入力シート!$L217="","",MID(入力シート!$L217,入力シート!CS$181,1))</f>
        <v/>
      </c>
      <c r="X48" s="1463"/>
      <c r="Y48" s="1462" t="str">
        <f>+IF(入力シート!$L217="","",MID(入力シート!$L217,入力シート!CU$181,1))</f>
        <v/>
      </c>
      <c r="Z48" s="1463"/>
      <c r="AA48" s="1462" t="str">
        <f>+IF(入力シート!$L217="","",MID(入力シート!$L217,入力シート!CW$181,1))</f>
        <v/>
      </c>
      <c r="AB48" s="1463"/>
      <c r="AC48" s="1462" t="str">
        <f>+IF(入力シート!$L217="","",MID(入力シート!$L217,入力シート!CY$181,1))</f>
        <v/>
      </c>
      <c r="AD48" s="1463"/>
      <c r="AE48" s="1462" t="str">
        <f>+IF(入力シート!$L217="","",MID(入力シート!$L217,入力シート!DA$181,1))</f>
        <v/>
      </c>
      <c r="AF48" s="1463"/>
      <c r="AG48" s="1462" t="str">
        <f>+IF(入力シート!$L217="","",MID(入力シート!$L217,入力シート!DC$181,1))</f>
        <v/>
      </c>
      <c r="AH48" s="1463"/>
      <c r="AI48" s="1462" t="str">
        <f>+IF(入力シート!$L217="","",MID(入力シート!$L217,入力シート!DE$181,1))</f>
        <v/>
      </c>
      <c r="AJ48" s="1463"/>
      <c r="AK48" s="1462" t="str">
        <f>+IF(入力シート!$L217="","",MID(入力シート!$L217,入力シート!DG$181,1))</f>
        <v/>
      </c>
      <c r="AL48" s="1463"/>
      <c r="AM48" s="1462" t="str">
        <f>+IF(入力シート!$L217="","",MID(入力シート!$L217,入力シート!DI$181,1))</f>
        <v/>
      </c>
      <c r="AN48" s="1463"/>
      <c r="AO48" s="1462" t="str">
        <f>+IF(入力シート!$L217="","",MID(入力シート!$L217,入力シート!DK$181,1))</f>
        <v/>
      </c>
      <c r="AP48" s="1463"/>
      <c r="AQ48" s="1462" t="str">
        <f>+IF(入力シート!$L217="","",MID(入力シート!$L217,入力シート!DM$181,1))</f>
        <v/>
      </c>
      <c r="AR48" s="1463"/>
      <c r="AS48" s="1462" t="str">
        <f>+IF(入力シート!$L217="","",MID(入力シート!$L217,入力シート!DO$181,1))</f>
        <v/>
      </c>
      <c r="AT48" s="1463"/>
      <c r="AU48" s="1462" t="str">
        <f>+IF(入力シート!$L217="","",MID(入力シート!$L217,入力シート!DQ$181,1))</f>
        <v/>
      </c>
      <c r="AV48" s="1463"/>
      <c r="AW48" s="1462" t="str">
        <f>+IF(入力シート!$L217="","",MID(入力シート!$L217,入力シート!DS$181,1))</f>
        <v/>
      </c>
      <c r="AX48" s="1463"/>
      <c r="AY48" s="1462" t="str">
        <f>+IF(入力シート!$L217="","",MID(入力シート!$L217,入力シート!DU$181,1))</f>
        <v/>
      </c>
      <c r="AZ48" s="1463"/>
      <c r="BA48" s="1462" t="str">
        <f>+IF(入力シート!$L217="","",MID(入力シート!$L217,入力シート!DW$181,1))</f>
        <v/>
      </c>
      <c r="BB48" s="1463"/>
      <c r="BC48" s="1462" t="str">
        <f>+IF(入力シート!$L217="","",MID(入力シート!$L217,入力シート!DY$181,1))</f>
        <v/>
      </c>
      <c r="BD48" s="1463"/>
      <c r="BE48" s="1813" t="str">
        <f>+IF(入力シート!$L217="","",MID(入力シート!$L217,入力シート!EA$181,1))</f>
        <v/>
      </c>
      <c r="BF48" s="1814"/>
      <c r="BG48" s="1465" t="str">
        <f>+IF(入力シート!$BJ217="","",MID(入力シート!$BJ217,入力シート!BI$181,1))</f>
        <v>　</v>
      </c>
      <c r="BH48" s="1406"/>
      <c r="BI48" s="1405" t="str">
        <f>+IF(入力シート!$BJ217="","",MID(入力シート!$BJ217,入力シート!BK$181,1))</f>
        <v/>
      </c>
      <c r="BJ48" s="1406"/>
      <c r="BK48" s="1411" t="str">
        <f>+IF(入力シート!$BJ217="","",MID(入力シート!$BJ217,入力シート!BM$181,1))</f>
        <v/>
      </c>
      <c r="BL48" s="1412"/>
      <c r="BM48" s="1405" t="str">
        <f>+IF(入力シート!$BJ217="","",MID(入力シート!$BJ217,入力シート!BO$181,1))</f>
        <v/>
      </c>
      <c r="BN48" s="1406"/>
      <c r="BO48" s="1405" t="str">
        <f>+IF(入力シート!$BJ217="","",MID(入力シート!$BJ217,入力シート!BQ$181,1))</f>
        <v/>
      </c>
      <c r="BP48" s="1406"/>
      <c r="BQ48" s="1411" t="str">
        <f>+IF(入力シート!$BJ217="","",MID(入力シート!$BJ217,入力シート!BS$181,1))</f>
        <v/>
      </c>
      <c r="BR48" s="1412"/>
      <c r="BS48" s="1405" t="str">
        <f>+IF(入力シート!$BJ217="","",MID(入力シート!$BJ217,入力シート!BU$181,1))</f>
        <v/>
      </c>
      <c r="BT48" s="1406"/>
      <c r="BU48" s="1405" t="str">
        <f>+IF(入力シート!$BJ217="","",MID(入力シート!$BJ217,入力シート!BW$181,1))</f>
        <v/>
      </c>
      <c r="BV48" s="1406"/>
      <c r="BW48" s="1405" t="str">
        <f>+IF(入力シート!$BJ217="","",MID(入力シート!$BJ217,入力シート!BY$181,1))</f>
        <v/>
      </c>
      <c r="BX48" s="1406"/>
      <c r="BY48" s="1405" t="str">
        <f>+IF(入力シート!$BJ217="","",MID(入力シート!$BJ217,入力シート!CA$181,1))</f>
        <v/>
      </c>
      <c r="BZ48" s="1406"/>
      <c r="CA48" s="1405" t="str">
        <f>+IF(入力シート!$BJ217="","",MID(入力シート!$BJ217,入力シート!CC$181,1))</f>
        <v/>
      </c>
      <c r="CB48" s="1406"/>
      <c r="CC48" s="1405" t="str">
        <f>+IF(入力シート!$BJ217="","",MID(入力シート!$BJ217,入力シート!CE$181,1))</f>
        <v/>
      </c>
      <c r="CD48" s="1460"/>
      <c r="CE48" s="632"/>
      <c r="CF48" s="632"/>
      <c r="CG48" s="632"/>
      <c r="CH48" s="632"/>
      <c r="CI48" s="632"/>
      <c r="CJ48" s="632"/>
      <c r="CK48" s="632"/>
      <c r="CL48" s="632"/>
      <c r="CM48" s="632"/>
      <c r="CN48" s="632"/>
      <c r="CO48" s="632"/>
      <c r="CP48" s="632"/>
      <c r="CQ48" s="632"/>
      <c r="CR48" s="632"/>
      <c r="CS48" s="632"/>
      <c r="CT48" s="632"/>
      <c r="CU48" s="632"/>
      <c r="CV48" s="632"/>
      <c r="CW48" s="632"/>
      <c r="DD48" s="652">
        <f>IF(ISERROR(VLOOKUP(W48,'環境依存文字（電子入札利用不可）'!$A:$A,1,FALSE))=TRUE,IF(SUBSTITUTE(W48,"　","")="",0,IF($CV$3&lt;=CODE(W48),IF(AND($DB$3&lt;=CODE(W48),CODE(W48)&lt;=$DD$3),0,IF(AND($DG$3&lt;=CODE(W48),CODE(W48)&lt;=$DI$3),0,1)),0)),1)</f>
        <v>0</v>
      </c>
      <c r="DE48" s="652"/>
      <c r="DF48" s="652">
        <f>IF(ISERROR(VLOOKUP(Y48,'環境依存文字（電子入札利用不可）'!$A:$A,1,FALSE))=TRUE,IF(SUBSTITUTE(Y48,"　","")="",0,IF($CV$3&lt;=CODE(Y48),IF(AND($DB$3&lt;=CODE(Y48),CODE(Y48)&lt;=$DD$3),0,IF(AND($DG$3&lt;=CODE(Y48),CODE(Y48)&lt;=$DI$3),0,1)),0)),1)</f>
        <v>0</v>
      </c>
      <c r="DG48" s="652"/>
      <c r="DH48" s="652">
        <f>IF(ISERROR(VLOOKUP(AA48,'環境依存文字（電子入札利用不可）'!$A:$A,1,FALSE))=TRUE,IF(SUBSTITUTE(AA48,"　","")="",0,IF($CV$3&lt;=CODE(AA48),IF(AND($DB$3&lt;=CODE(AA48),CODE(AA48)&lt;=$DD$3),0,IF(AND($DG$3&lt;=CODE(AA48),CODE(AA48)&lt;=$DI$3),0,1)),0)),1)</f>
        <v>0</v>
      </c>
      <c r="DI48" s="652"/>
      <c r="DJ48" s="652">
        <f>IF(ISERROR(VLOOKUP(AC48,'環境依存文字（電子入札利用不可）'!$A:$A,1,FALSE))=TRUE,IF(SUBSTITUTE(AC48,"　","")="",0,IF($CV$3&lt;=CODE(AC48),IF(AND($DB$3&lt;=CODE(AC48),CODE(AC48)&lt;=$DD$3),0,IF(AND($DG$3&lt;=CODE(AC48),CODE(AC48)&lt;=$DI$3),0,1)),0)),1)</f>
        <v>0</v>
      </c>
      <c r="DK48" s="652"/>
      <c r="DL48" s="652">
        <f>IF(ISERROR(VLOOKUP(AE48,'環境依存文字（電子入札利用不可）'!$A:$A,1,FALSE))=TRUE,IF(SUBSTITUTE(AE48,"　","")="",0,IF($CV$3&lt;=CODE(AE48),IF(AND($DB$3&lt;=CODE(AE48),CODE(AE48)&lt;=$DD$3),0,IF(AND($DG$3&lt;=CODE(AE48),CODE(AE48)&lt;=$DI$3),0,1)),0)),1)</f>
        <v>0</v>
      </c>
      <c r="DM48" s="652"/>
      <c r="DN48" s="652">
        <f>IF(ISERROR(VLOOKUP(AG48,'環境依存文字（電子入札利用不可）'!$A:$A,1,FALSE))=TRUE,IF(SUBSTITUTE(AG48,"　","")="",0,IF($CV$3&lt;=CODE(AG48),IF(AND($DB$3&lt;=CODE(AG48),CODE(AG48)&lt;=$DD$3),0,IF(AND($DG$3&lt;=CODE(AG48),CODE(AG48)&lt;=$DI$3),0,1)),0)),1)</f>
        <v>0</v>
      </c>
      <c r="DO48" s="652"/>
      <c r="DP48" s="652">
        <f>IF(ISERROR(VLOOKUP(AI48,'環境依存文字（電子入札利用不可）'!$A:$A,1,FALSE))=TRUE,IF(SUBSTITUTE(AI48,"　","")="",0,IF($CV$3&lt;=CODE(AI48),IF(AND($DB$3&lt;=CODE(AI48),CODE(AI48)&lt;=$DD$3),0,IF(AND($DG$3&lt;=CODE(AI48),CODE(AI48)&lt;=$DI$3),0,1)),0)),1)</f>
        <v>0</v>
      </c>
      <c r="DQ48" s="652"/>
      <c r="DR48" s="652">
        <f>IF(ISERROR(VLOOKUP(AK48,'環境依存文字（電子入札利用不可）'!$A:$A,1,FALSE))=TRUE,IF(SUBSTITUTE(AK48,"　","")="",0,IF($CV$3&lt;=CODE(AK48),IF(AND($DB$3&lt;=CODE(AK48),CODE(AK48)&lt;=$DD$3),0,IF(AND($DG$3&lt;=CODE(AK48),CODE(AK48)&lt;=$DI$3),0,1)),0)),1)</f>
        <v>0</v>
      </c>
      <c r="DS48" s="652"/>
      <c r="DT48" s="652">
        <f>IF(ISERROR(VLOOKUP(AM48,'環境依存文字（電子入札利用不可）'!$A:$A,1,FALSE))=TRUE,IF(SUBSTITUTE(AM48,"　","")="",0,IF($CV$3&lt;=CODE(AM48),IF(AND($DB$3&lt;=CODE(AM48),CODE(AM48)&lt;=$DD$3),0,IF(AND($DG$3&lt;=CODE(AM48),CODE(AM48)&lt;=$DI$3),0,1)),0)),1)</f>
        <v>0</v>
      </c>
      <c r="DU48" s="652"/>
      <c r="DV48" s="652">
        <f>IF(ISERROR(VLOOKUP(AO48,'環境依存文字（電子入札利用不可）'!$A:$A,1,FALSE))=TRUE,IF(SUBSTITUTE(AO48,"　","")="",0,IF($CV$3&lt;=CODE(AO48),IF(AND($DB$3&lt;=CODE(AO48),CODE(AO48)&lt;=$DD$3),0,IF(AND($DG$3&lt;=CODE(AO48),CODE(AO48)&lt;=$DI$3),0,1)),0)),1)</f>
        <v>0</v>
      </c>
      <c r="DW48" s="652"/>
      <c r="DX48" s="652">
        <f>IF(ISERROR(VLOOKUP(AQ48,'環境依存文字（電子入札利用不可）'!$A:$A,1,FALSE))=TRUE,IF(SUBSTITUTE(AQ48,"　","")="",0,IF($CV$3&lt;=CODE(AQ48),IF(AND($DB$3&lt;=CODE(AQ48),CODE(AQ48)&lt;=$DD$3),0,IF(AND($DG$3&lt;=CODE(AQ48),CODE(AQ48)&lt;=$DI$3),0,1)),0)),1)</f>
        <v>0</v>
      </c>
      <c r="DY48" s="652"/>
      <c r="DZ48" s="652">
        <f>IF(ISERROR(VLOOKUP(AS48,'環境依存文字（電子入札利用不可）'!$A:$A,1,FALSE))=TRUE,IF(SUBSTITUTE(AS48,"　","")="",0,IF($CV$3&lt;=CODE(AS48),IF(AND($DB$3&lt;=CODE(AS48),CODE(AS48)&lt;=$DD$3),0,IF(AND($DG$3&lt;=CODE(AS48),CODE(AS48)&lt;=$DI$3),0,1)),0)),1)</f>
        <v>0</v>
      </c>
      <c r="EA48" s="652"/>
      <c r="EB48" s="652">
        <f>IF(ISERROR(VLOOKUP(AU48,'環境依存文字（電子入札利用不可）'!$A:$A,1,FALSE))=TRUE,IF(SUBSTITUTE(AU48,"　","")="",0,IF($CV$3&lt;=CODE(AU48),IF(AND($DB$3&lt;=CODE(AU48),CODE(AU48)&lt;=$DD$3),0,IF(AND($DG$3&lt;=CODE(AU48),CODE(AU48)&lt;=$DI$3),0,1)),0)),1)</f>
        <v>0</v>
      </c>
      <c r="EC48" s="652"/>
      <c r="ED48" s="652">
        <f>IF(ISERROR(VLOOKUP(AW48,'環境依存文字（電子入札利用不可）'!$A:$A,1,FALSE))=TRUE,IF(SUBSTITUTE(AW48,"　","")="",0,IF($CV$3&lt;=CODE(AW48),IF(AND($DB$3&lt;=CODE(AW48),CODE(AW48)&lt;=$DD$3),0,IF(AND($DG$3&lt;=CODE(AW48),CODE(AW48)&lt;=$DI$3),0,1)),0)),1)</f>
        <v>0</v>
      </c>
      <c r="EE48" s="652"/>
      <c r="EF48" s="652">
        <f>IF(ISERROR(VLOOKUP(AY48,'環境依存文字（電子入札利用不可）'!$A:$A,1,FALSE))=TRUE,IF(SUBSTITUTE(AY48,"　","")="",0,IF($CV$3&lt;=CODE(AY48),IF(AND($DB$3&lt;=CODE(AY48),CODE(AY48)&lt;=$DD$3),0,IF(AND($DG$3&lt;=CODE(AY48),CODE(AY48)&lt;=$DI$3),0,1)),0)),1)</f>
        <v>0</v>
      </c>
      <c r="EG48" s="652"/>
      <c r="EH48" s="652">
        <f>IF(ISERROR(VLOOKUP(BA48,'環境依存文字（電子入札利用不可）'!$A:$A,1,FALSE))=TRUE,IF(SUBSTITUTE(BA48,"　","")="",0,IF($CV$3&lt;=CODE(BA48),IF(AND($DB$3&lt;=CODE(BA48),CODE(BA48)&lt;=$DD$3),0,IF(AND($DG$3&lt;=CODE(BA48),CODE(BA48)&lt;=$DI$3),0,1)),0)),1)</f>
        <v>0</v>
      </c>
      <c r="EI48" s="652"/>
      <c r="EJ48" s="652">
        <f>IF(ISERROR(VLOOKUP(BC48,'環境依存文字（電子入札利用不可）'!$A:$A,1,FALSE))=TRUE,IF(SUBSTITUTE(BC48,"　","")="",0,IF($CV$3&lt;=CODE(BC48),IF(AND($DB$3&lt;=CODE(BC48),CODE(BC48)&lt;=$DD$3),0,IF(AND($DG$3&lt;=CODE(BC48),CODE(BC48)&lt;=$DI$3),0,1)),0)),1)</f>
        <v>0</v>
      </c>
      <c r="EK48" s="652"/>
      <c r="EL48" s="652">
        <f>IF(ISERROR(VLOOKUP(BE48,'環境依存文字（電子入札利用不可）'!$A:$A,1,FALSE))=TRUE,IF(SUBSTITUTE(BE48,"　","")="",0,IF($CV$3&lt;=CODE(BE48),IF(AND($DB$3&lt;=CODE(BE48),CODE(BE48)&lt;=$DD$3),0,IF(AND($DG$3&lt;=CODE(BE48),CODE(BE48)&lt;=$DI$3),0,1)),0)),1)</f>
        <v>0</v>
      </c>
      <c r="EM48" s="652"/>
      <c r="EN48" s="652">
        <f>IF(ISERROR(VLOOKUP(BG48,'環境依存文字（電子入札利用不可）'!$A:$A,1,FALSE))=TRUE,IF(SUBSTITUTE(BG48,"　","")="",0,IF($CV$3&lt;=CODE(BG48),IF(AND($DB$3&lt;=CODE(BG48),CODE(BG48)&lt;=$DD$3),0,IF(AND($DG$3&lt;=CODE(BG48),CODE(BG48)&lt;=$DI$3),0,1)),0)),1)</f>
        <v>0</v>
      </c>
      <c r="EO48" s="652"/>
      <c r="EP48" s="652">
        <f>IF(ISERROR(VLOOKUP(BI48,'環境依存文字（電子入札利用不可）'!$A:$A,1,FALSE))=TRUE,IF(SUBSTITUTE(BI48,"　","")="",0,IF($CV$3&lt;=CODE(BI48),IF(AND($DB$3&lt;=CODE(BI48),CODE(BI48)&lt;=$DD$3),0,IF(AND($DG$3&lt;=CODE(BI48),CODE(BI48)&lt;=$DI$3),0,1)),0)),1)</f>
        <v>0</v>
      </c>
      <c r="EQ48" s="652"/>
      <c r="ER48" s="652">
        <f>IF(ISERROR(VLOOKUP(BK48,'環境依存文字（電子入札利用不可）'!$A:$A,1,FALSE))=TRUE,IF(SUBSTITUTE(BK48,"　","")="",0,IF($CV$3&lt;=CODE(BK48),IF(AND($DB$3&lt;=CODE(BK48),CODE(BK48)&lt;=$DD$3),0,IF(AND($DG$3&lt;=CODE(BK48),CODE(BK48)&lt;=$DI$3),0,1)),0)),1)</f>
        <v>0</v>
      </c>
      <c r="ES48" s="652"/>
      <c r="ET48" s="652">
        <f>IF(ISERROR(VLOOKUP(BM48,'環境依存文字（電子入札利用不可）'!$A:$A,1,FALSE))=TRUE,IF(SUBSTITUTE(BM48,"　","")="",0,IF($CV$3&lt;=CODE(BM48),IF(AND($DB$3&lt;=CODE(BM48),CODE(BM48)&lt;=$DD$3),0,IF(AND($DG$3&lt;=CODE(BM48),CODE(BM48)&lt;=$DI$3),0,1)),0)),1)</f>
        <v>0</v>
      </c>
      <c r="EU48" s="652"/>
      <c r="EV48" s="652">
        <f>IF(ISERROR(VLOOKUP(BO48,'環境依存文字（電子入札利用不可）'!$A:$A,1,FALSE))=TRUE,IF(SUBSTITUTE(BO48,"　","")="",0,IF($CV$3&lt;=CODE(BO48),IF(AND($DB$3&lt;=CODE(BO48),CODE(BO48)&lt;=$DD$3),0,IF(AND($DG$3&lt;=CODE(BO48),CODE(BO48)&lt;=$DI$3),0,1)),0)),1)</f>
        <v>0</v>
      </c>
      <c r="EW48" s="652"/>
      <c r="EX48" s="652">
        <f>IF(ISERROR(VLOOKUP(BQ48,'環境依存文字（電子入札利用不可）'!$A:$A,1,FALSE))=TRUE,IF(SUBSTITUTE(BQ48,"　","")="",0,IF($CV$3&lt;=CODE(BQ48),IF(AND($DB$3&lt;=CODE(BQ48),CODE(BQ48)&lt;=$DD$3),0,IF(AND($DG$3&lt;=CODE(BQ48),CODE(BQ48)&lt;=$DI$3),0,1)),0)),1)</f>
        <v>0</v>
      </c>
      <c r="EY48" s="652"/>
      <c r="EZ48" s="652">
        <f>IF(ISERROR(VLOOKUP(BS48,'環境依存文字（電子入札利用不可）'!$A:$A,1,FALSE))=TRUE,IF(SUBSTITUTE(BS48,"　","")="",0,IF($CV$3&lt;=CODE(BS48),IF(AND($DB$3&lt;=CODE(BS48),CODE(BS48)&lt;=$DD$3),0,IF(AND($DG$3&lt;=CODE(BS48),CODE(BS48)&lt;=$DI$3),0,1)),0)),1)</f>
        <v>0</v>
      </c>
      <c r="FA48" s="652"/>
      <c r="FB48" s="652">
        <f>IF(ISERROR(VLOOKUP(BU48,'環境依存文字（電子入札利用不可）'!$A:$A,1,FALSE))=TRUE,IF(SUBSTITUTE(BU48,"　","")="",0,IF($CV$3&lt;=CODE(BU48),IF(AND($DB$3&lt;=CODE(BU48),CODE(BU48)&lt;=$DD$3),0,IF(AND($DG$3&lt;=CODE(BU48),CODE(BU48)&lt;=$DI$3),0,1)),0)),1)</f>
        <v>0</v>
      </c>
      <c r="FC48" s="652"/>
      <c r="FD48" s="652">
        <f>IF(ISERROR(VLOOKUP(BW48,'環境依存文字（電子入札利用不可）'!$A:$A,1,FALSE))=TRUE,IF(SUBSTITUTE(BW48,"　","")="",0,IF($CV$3&lt;=CODE(BW48),IF(AND($DB$3&lt;=CODE(BW48),CODE(BW48)&lt;=$DD$3),0,IF(AND($DG$3&lt;=CODE(BW48),CODE(BW48)&lt;=$DI$3),0,1)),0)),1)</f>
        <v>0</v>
      </c>
      <c r="FE48" s="652"/>
      <c r="FF48" s="652">
        <f>IF(ISERROR(VLOOKUP(BY48,'環境依存文字（電子入札利用不可）'!$A:$A,1,FALSE))=TRUE,IF(SUBSTITUTE(BY48,"　","")="",0,IF($CV$3&lt;=CODE(BY48),IF(AND($DB$3&lt;=CODE(BY48),CODE(BY48)&lt;=$DD$3),0,IF(AND($DG$3&lt;=CODE(BY48),CODE(BY48)&lt;=$DI$3),0,1)),0)),1)</f>
        <v>0</v>
      </c>
      <c r="FG48" s="652"/>
      <c r="FH48" s="652">
        <f>IF(ISERROR(VLOOKUP(CA48,'環境依存文字（電子入札利用不可）'!$A:$A,1,FALSE))=TRUE,IF(SUBSTITUTE(CA48,"　","")="",0,IF($CV$3&lt;=CODE(CA48),IF(AND($DB$3&lt;=CODE(CA48),CODE(CA48)&lt;=$DD$3),0,IF(AND($DG$3&lt;=CODE(CA48),CODE(CA48)&lt;=$DI$3),0,1)),0)),1)</f>
        <v>0</v>
      </c>
      <c r="FI48" s="652"/>
      <c r="FJ48" s="652">
        <f>IF(ISERROR(VLOOKUP(CC48,'環境依存文字（電子入札利用不可）'!$A:$A,1,FALSE))=TRUE,IF(SUBSTITUTE(CC48,"　","")="",0,IF($CV$3&lt;=CODE(CC48),IF(AND($DB$3&lt;=CODE(CC48),CODE(CC48)&lt;=$DD$3),0,IF(AND($DG$3&lt;=CODE(CC48),CODE(CC48)&lt;=$DI$3),0,1)),0)),1)</f>
        <v>0</v>
      </c>
    </row>
    <row r="49" spans="1:180" s="411" customFormat="1" ht="23.25" customHeight="1">
      <c r="A49" s="632"/>
      <c r="B49" s="419"/>
      <c r="C49" s="284"/>
      <c r="D49" s="284"/>
      <c r="E49" s="284"/>
      <c r="F49" s="284"/>
      <c r="G49" s="284"/>
      <c r="H49" s="284"/>
      <c r="I49" s="284"/>
      <c r="J49" s="284"/>
      <c r="K49" s="343"/>
      <c r="L49" s="474"/>
      <c r="M49" s="474"/>
      <c r="N49" s="562"/>
      <c r="O49" s="562"/>
      <c r="P49" s="562"/>
      <c r="Q49" s="562"/>
      <c r="R49" s="562"/>
      <c r="S49" s="562"/>
      <c r="T49" s="474"/>
      <c r="U49" s="474"/>
      <c r="V49" s="563"/>
      <c r="W49" s="563"/>
      <c r="X49" s="563"/>
      <c r="Y49" s="563"/>
      <c r="Z49" s="563"/>
      <c r="AA49" s="563"/>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5"/>
      <c r="BK49" s="545"/>
      <c r="BL49" s="564"/>
      <c r="BM49" s="564"/>
      <c r="BN49" s="564"/>
      <c r="BO49" s="564"/>
      <c r="BP49" s="565"/>
      <c r="BQ49" s="565"/>
      <c r="BR49" s="564"/>
      <c r="BS49" s="564"/>
      <c r="BT49" s="564"/>
      <c r="BU49" s="564"/>
      <c r="BV49" s="565"/>
      <c r="BW49" s="565"/>
      <c r="BX49" s="564"/>
      <c r="BY49" s="564"/>
      <c r="BZ49" s="564"/>
      <c r="CA49" s="564"/>
      <c r="CB49" s="564"/>
      <c r="CC49" s="564"/>
      <c r="CD49" s="564"/>
      <c r="CE49" s="564"/>
      <c r="CF49" s="564"/>
      <c r="CG49" s="564"/>
      <c r="CH49" s="564"/>
      <c r="CI49" s="564"/>
      <c r="CJ49" s="632"/>
      <c r="CK49" s="632"/>
      <c r="CL49" s="632"/>
      <c r="CM49" s="632"/>
      <c r="CN49" s="632"/>
      <c r="CO49" s="632"/>
      <c r="CP49" s="632"/>
      <c r="CQ49" s="632"/>
      <c r="CR49" s="632"/>
      <c r="CS49" s="632"/>
      <c r="CT49" s="632"/>
      <c r="CU49" s="632"/>
      <c r="CV49" s="632"/>
      <c r="CW49" s="632"/>
    </row>
    <row r="50" spans="1:180" s="411" customFormat="1" ht="23.25" customHeight="1" thickBot="1">
      <c r="A50" s="1461" t="s">
        <v>737</v>
      </c>
      <c r="B50" s="1461"/>
      <c r="C50" s="1461"/>
      <c r="D50" s="1461"/>
      <c r="E50" s="1461"/>
      <c r="F50" s="1461"/>
      <c r="G50" s="1461"/>
      <c r="H50" s="1461"/>
      <c r="I50" s="1461"/>
      <c r="J50" s="1461"/>
      <c r="K50" s="1461"/>
      <c r="L50" s="1461"/>
      <c r="M50" s="1461"/>
      <c r="N50" s="1461"/>
      <c r="O50" s="1461"/>
      <c r="P50" s="1461"/>
      <c r="Q50" s="1461"/>
      <c r="R50" s="1461"/>
      <c r="S50" s="1461"/>
      <c r="T50" s="1461"/>
      <c r="U50" s="1461"/>
      <c r="V50" s="1461"/>
      <c r="W50" s="1461"/>
      <c r="X50" s="1461"/>
      <c r="Y50" s="1461"/>
      <c r="Z50" s="1461"/>
      <c r="AA50" s="1461"/>
      <c r="AB50" s="1461"/>
      <c r="AC50" s="1461"/>
      <c r="AD50" s="1461"/>
      <c r="AE50" s="1461"/>
      <c r="AF50" s="1461"/>
      <c r="AG50" s="1461"/>
      <c r="AH50" s="1461"/>
      <c r="AI50" s="1461"/>
      <c r="AJ50" s="1461"/>
      <c r="AK50" s="1461"/>
      <c r="AL50" s="1461"/>
      <c r="AM50" s="1461"/>
      <c r="AN50" s="1461"/>
      <c r="AO50" s="1461"/>
      <c r="AP50" s="1461"/>
      <c r="AQ50" s="1461"/>
      <c r="AR50" s="1461"/>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2"/>
      <c r="BP50" s="632"/>
      <c r="BQ50" s="632"/>
      <c r="BR50" s="632"/>
      <c r="BS50" s="632"/>
      <c r="BT50" s="632"/>
      <c r="BU50" s="632"/>
      <c r="BV50" s="632"/>
      <c r="BW50" s="632"/>
      <c r="BX50" s="632"/>
      <c r="BY50" s="632"/>
      <c r="BZ50" s="632"/>
      <c r="CA50" s="632"/>
      <c r="CB50" s="632"/>
      <c r="CC50" s="632"/>
      <c r="CD50" s="632"/>
      <c r="CE50" s="632"/>
      <c r="CF50" s="632"/>
      <c r="CG50" s="632"/>
      <c r="CH50" s="632"/>
      <c r="CI50" s="632"/>
      <c r="CJ50" s="632"/>
      <c r="CK50" s="632"/>
      <c r="CL50" s="632"/>
      <c r="CM50" s="632"/>
      <c r="CN50" s="632"/>
      <c r="CO50" s="632"/>
      <c r="CP50" s="632"/>
      <c r="CQ50" s="632"/>
      <c r="CR50" s="632"/>
      <c r="CS50" s="632"/>
      <c r="CT50" s="632"/>
      <c r="CU50" s="632"/>
      <c r="CV50" s="632"/>
      <c r="CW50" s="632"/>
      <c r="DD50" s="417"/>
      <c r="DE50" s="417"/>
      <c r="DF50" s="417"/>
    </row>
    <row r="51" spans="1:180" s="411" customFormat="1" ht="23.25" customHeight="1">
      <c r="A51" s="632"/>
      <c r="B51" s="1455"/>
      <c r="C51" s="1507" t="s">
        <v>2522</v>
      </c>
      <c r="D51" s="1508"/>
      <c r="E51" s="1508"/>
      <c r="F51" s="1508"/>
      <c r="G51" s="1508"/>
      <c r="H51" s="1508"/>
      <c r="I51" s="1508"/>
      <c r="J51" s="1508"/>
      <c r="K51" s="1508"/>
      <c r="L51" s="1508"/>
      <c r="M51" s="1508"/>
      <c r="N51" s="1508"/>
      <c r="O51" s="1508"/>
      <c r="P51" s="1508"/>
      <c r="Q51" s="1508"/>
      <c r="R51" s="1508"/>
      <c r="S51" s="1508"/>
      <c r="T51" s="1508"/>
      <c r="U51" s="1508"/>
      <c r="V51" s="1509"/>
      <c r="W51" s="1457" t="s">
        <v>734</v>
      </c>
      <c r="X51" s="1457"/>
      <c r="Y51" s="1457"/>
      <c r="Z51" s="1457"/>
      <c r="AA51" s="1457"/>
      <c r="AB51" s="1457"/>
      <c r="AC51" s="1457"/>
      <c r="AD51" s="1457"/>
      <c r="AE51" s="1457"/>
      <c r="AF51" s="1457"/>
      <c r="AG51" s="1457"/>
      <c r="AH51" s="1457"/>
      <c r="AI51" s="1457"/>
      <c r="AJ51" s="1457"/>
      <c r="AK51" s="1457"/>
      <c r="AL51" s="1457"/>
      <c r="AM51" s="1457"/>
      <c r="AN51" s="1457"/>
      <c r="AO51" s="1457"/>
      <c r="AP51" s="1457"/>
      <c r="AQ51" s="1457"/>
      <c r="AR51" s="1457"/>
      <c r="AS51" s="1457"/>
      <c r="AT51" s="1457"/>
      <c r="AU51" s="1457"/>
      <c r="AV51" s="1457"/>
      <c r="AW51" s="1457"/>
      <c r="AX51" s="1457"/>
      <c r="AY51" s="1457"/>
      <c r="AZ51" s="1457"/>
      <c r="BA51" s="1457"/>
      <c r="BB51" s="1457"/>
      <c r="BC51" s="1457"/>
      <c r="BD51" s="1457"/>
      <c r="BE51" s="1457"/>
      <c r="BF51" s="1457"/>
      <c r="BG51" s="1459" t="s">
        <v>30</v>
      </c>
      <c r="BH51" s="1459"/>
      <c r="BI51" s="1459"/>
      <c r="BJ51" s="1459"/>
      <c r="BK51" s="1459"/>
      <c r="BL51" s="1459"/>
      <c r="BM51" s="1459"/>
      <c r="BN51" s="1459"/>
      <c r="BO51" s="1459" t="s">
        <v>735</v>
      </c>
      <c r="BP51" s="1459"/>
      <c r="BQ51" s="1459"/>
      <c r="BR51" s="1459"/>
      <c r="BS51" s="1459"/>
      <c r="BT51" s="1459"/>
      <c r="BU51" s="1459"/>
      <c r="BV51" s="1459"/>
      <c r="BW51" s="1459"/>
      <c r="BX51" s="1459"/>
      <c r="BY51" s="1459"/>
      <c r="BZ51" s="1459"/>
      <c r="CA51" s="1459"/>
      <c r="CB51" s="1459"/>
      <c r="CC51" s="1459"/>
      <c r="CD51" s="1459"/>
      <c r="CE51" s="1450" t="s">
        <v>738</v>
      </c>
      <c r="CF51" s="1450"/>
      <c r="CG51" s="1450"/>
      <c r="CH51" s="1450"/>
      <c r="CI51" s="1450"/>
      <c r="CJ51" s="1450"/>
      <c r="CK51" s="1450"/>
      <c r="CL51" s="1450"/>
      <c r="CM51" s="1450"/>
      <c r="CN51" s="1450"/>
      <c r="CO51" s="1450"/>
      <c r="CP51" s="1450"/>
      <c r="CQ51" s="1450"/>
      <c r="CR51" s="1451"/>
      <c r="CS51" s="653"/>
      <c r="CT51" s="653"/>
      <c r="CU51" s="653"/>
      <c r="CV51" s="653"/>
      <c r="CW51" s="653"/>
    </row>
    <row r="52" spans="1:180" s="411" customFormat="1" ht="23.25" customHeight="1" thickBot="1">
      <c r="A52" s="632"/>
      <c r="B52" s="1456"/>
      <c r="C52" s="1510"/>
      <c r="D52" s="1511"/>
      <c r="E52" s="1511"/>
      <c r="F52" s="1511"/>
      <c r="G52" s="1511"/>
      <c r="H52" s="1511"/>
      <c r="I52" s="1511"/>
      <c r="J52" s="1511"/>
      <c r="K52" s="1511"/>
      <c r="L52" s="1511"/>
      <c r="M52" s="1511"/>
      <c r="N52" s="1511"/>
      <c r="O52" s="1511"/>
      <c r="P52" s="1511"/>
      <c r="Q52" s="1511"/>
      <c r="R52" s="1511"/>
      <c r="S52" s="1511"/>
      <c r="T52" s="1511"/>
      <c r="U52" s="1511"/>
      <c r="V52" s="1512"/>
      <c r="W52" s="1458"/>
      <c r="X52" s="1458"/>
      <c r="Y52" s="1458"/>
      <c r="Z52" s="1458"/>
      <c r="AA52" s="1458"/>
      <c r="AB52" s="1458"/>
      <c r="AC52" s="1458"/>
      <c r="AD52" s="1458"/>
      <c r="AE52" s="1458"/>
      <c r="AF52" s="1458"/>
      <c r="AG52" s="1458"/>
      <c r="AH52" s="1458"/>
      <c r="AI52" s="1458"/>
      <c r="AJ52" s="1458"/>
      <c r="AK52" s="1458"/>
      <c r="AL52" s="1458"/>
      <c r="AM52" s="1458"/>
      <c r="AN52" s="1458"/>
      <c r="AO52" s="1458"/>
      <c r="AP52" s="1458"/>
      <c r="AQ52" s="1458"/>
      <c r="AR52" s="1458"/>
      <c r="AS52" s="1458"/>
      <c r="AT52" s="1458"/>
      <c r="AU52" s="1458"/>
      <c r="AV52" s="1458"/>
      <c r="AW52" s="1458"/>
      <c r="AX52" s="1458"/>
      <c r="AY52" s="1458"/>
      <c r="AZ52" s="1458"/>
      <c r="BA52" s="1458"/>
      <c r="BB52" s="1458"/>
      <c r="BC52" s="1458"/>
      <c r="BD52" s="1458"/>
      <c r="BE52" s="1458"/>
      <c r="BF52" s="1458"/>
      <c r="BG52" s="1452" t="s">
        <v>739</v>
      </c>
      <c r="BH52" s="1452"/>
      <c r="BI52" s="1452"/>
      <c r="BJ52" s="1452"/>
      <c r="BK52" s="1452"/>
      <c r="BL52" s="1452"/>
      <c r="BM52" s="1452"/>
      <c r="BN52" s="1452"/>
      <c r="BO52" s="1452"/>
      <c r="BP52" s="1452"/>
      <c r="BQ52" s="1452"/>
      <c r="BR52" s="1452"/>
      <c r="BS52" s="1452"/>
      <c r="BT52" s="1452"/>
      <c r="BU52" s="1452"/>
      <c r="BV52" s="1452"/>
      <c r="BW52" s="1452"/>
      <c r="BX52" s="1452"/>
      <c r="BY52" s="1452"/>
      <c r="BZ52" s="1452"/>
      <c r="CA52" s="1452"/>
      <c r="CB52" s="1452"/>
      <c r="CC52" s="1452"/>
      <c r="CD52" s="1452"/>
      <c r="CE52" s="1453" t="s">
        <v>740</v>
      </c>
      <c r="CF52" s="1453"/>
      <c r="CG52" s="1453"/>
      <c r="CH52" s="1453"/>
      <c r="CI52" s="1453"/>
      <c r="CJ52" s="1453"/>
      <c r="CK52" s="1453"/>
      <c r="CL52" s="1453"/>
      <c r="CM52" s="1453"/>
      <c r="CN52" s="1453"/>
      <c r="CO52" s="1453"/>
      <c r="CP52" s="1453"/>
      <c r="CQ52" s="1453"/>
      <c r="CR52" s="1454"/>
      <c r="CS52" s="653"/>
      <c r="CT52" s="653"/>
      <c r="CU52" s="653"/>
      <c r="CV52" s="653"/>
      <c r="CW52" s="653"/>
    </row>
    <row r="53" spans="1:180" s="411" customFormat="1" ht="23.25" customHeight="1">
      <c r="A53" s="632"/>
      <c r="B53" s="1424">
        <v>1</v>
      </c>
      <c r="C53" s="1426" t="str">
        <f>+IF(入力シート!$F223="","",入力シート!F223)</f>
        <v/>
      </c>
      <c r="D53" s="1427"/>
      <c r="E53" s="1430" t="s">
        <v>34</v>
      </c>
      <c r="F53" s="1432" t="str">
        <f>+IF(入力シート!$H223="","",MID(TEXT(入力シート!$H223,"0#"),入力シート!$BJ$9,1))</f>
        <v/>
      </c>
      <c r="G53" s="1427"/>
      <c r="H53" s="1432" t="str">
        <f>+IF(入力シート!$H223="","",MID(TEXT(入力シート!$H223,"0#"),入力シート!$BL$9,1))</f>
        <v/>
      </c>
      <c r="I53" s="1427"/>
      <c r="J53" s="1430" t="s">
        <v>34</v>
      </c>
      <c r="K53" s="1434" t="str">
        <f>+IF(入力シート!$J223="","",MID(TEXT(入力シート!$J223,"00000#"),入力シート!$BJ$9,1))</f>
        <v/>
      </c>
      <c r="L53" s="1435"/>
      <c r="M53" s="1434" t="str">
        <f>+IF(入力シート!$J223="","",MID(TEXT(入力シート!$J223,"00000#"),入力シート!$BL$9,1))</f>
        <v/>
      </c>
      <c r="N53" s="1435"/>
      <c r="O53" s="1434" t="str">
        <f>+IF(入力シート!$J223="","",MID(TEXT(入力シート!$J223,"00000#"),入力シート!$BN$9,1))</f>
        <v/>
      </c>
      <c r="P53" s="1435"/>
      <c r="Q53" s="1434" t="str">
        <f>+IF(入力シート!$J223="","",MID(TEXT(入力シート!$J223,"00000#"),入力シート!$BP$9,1))</f>
        <v/>
      </c>
      <c r="R53" s="1435"/>
      <c r="S53" s="1434" t="str">
        <f>+IF(入力シート!$J223="","",MID(TEXT(入力シート!$J223,"00000#"),入力シート!$BR$9,1))</f>
        <v/>
      </c>
      <c r="T53" s="1435"/>
      <c r="U53" s="1434" t="str">
        <f>+IF(入力シート!$J223="","",MID(TEXT(入力シート!$J223,"00000#"),入力シート!$BT$9,1))</f>
        <v/>
      </c>
      <c r="V53" s="1435"/>
      <c r="W53" s="1447" t="str">
        <f>+IF(入力シート!$L223="","",MID(入力シート!$L223,入力シート!BI$181,1))</f>
        <v/>
      </c>
      <c r="X53" s="1416"/>
      <c r="Y53" s="1416" t="str">
        <f>+IF(入力シート!$L223="","",MID(入力シート!$L223,入力シート!BK$181,1))</f>
        <v/>
      </c>
      <c r="Z53" s="1416"/>
      <c r="AA53" s="1416" t="str">
        <f>+IF(入力シート!$L223="","",MID(入力シート!$L223,入力シート!BM$181,1))</f>
        <v/>
      </c>
      <c r="AB53" s="1416"/>
      <c r="AC53" s="1416" t="str">
        <f>+IF(入力シート!$L223="","",MID(入力シート!$L223,入力シート!BO$181,1))</f>
        <v/>
      </c>
      <c r="AD53" s="1416"/>
      <c r="AE53" s="1416" t="str">
        <f>+IF(入力シート!$L223="","",MID(入力シート!$L223,入力シート!BQ$181,1))</f>
        <v/>
      </c>
      <c r="AF53" s="1416"/>
      <c r="AG53" s="1416" t="str">
        <f>+IF(入力シート!$L223="","",MID(入力シート!$L223,入力シート!BS$181,1))</f>
        <v/>
      </c>
      <c r="AH53" s="1416"/>
      <c r="AI53" s="1416" t="str">
        <f>+IF(入力シート!$L223="","",MID(入力シート!$L223,入力シート!BU$181,1))</f>
        <v/>
      </c>
      <c r="AJ53" s="1416"/>
      <c r="AK53" s="1416" t="str">
        <f>+IF(入力シート!$L223="","",MID(入力シート!$L223,入力シート!BW$181,1))</f>
        <v/>
      </c>
      <c r="AL53" s="1416"/>
      <c r="AM53" s="1416" t="str">
        <f>+IF(入力シート!$L223="","",MID(入力シート!$L223,入力シート!BY$181,1))</f>
        <v/>
      </c>
      <c r="AN53" s="1416"/>
      <c r="AO53" s="1416" t="str">
        <f>+IF(入力シート!$L223="","",MID(入力シート!$L223,入力シート!CA$181,1))</f>
        <v/>
      </c>
      <c r="AP53" s="1416"/>
      <c r="AQ53" s="1416" t="str">
        <f>+IF(入力シート!$L223="","",MID(入力シート!$L223,入力シート!CC$181,1))</f>
        <v/>
      </c>
      <c r="AR53" s="1416"/>
      <c r="AS53" s="1416" t="str">
        <f>+IF(入力シート!$L223="","",MID(入力シート!$L223,入力シート!CE$181,1))</f>
        <v/>
      </c>
      <c r="AT53" s="1416"/>
      <c r="AU53" s="1416" t="str">
        <f>+IF(入力シート!$L223="","",MID(入力シート!$L223,入力シート!CG$181,1))</f>
        <v/>
      </c>
      <c r="AV53" s="1416"/>
      <c r="AW53" s="1416" t="str">
        <f>+IF(入力シート!$L223="","",MID(入力シート!$L223,入力シート!CI$181,1))</f>
        <v/>
      </c>
      <c r="AX53" s="1416"/>
      <c r="AY53" s="1416" t="str">
        <f>+IF(入力シート!$L223="","",MID(入力シート!$L223,入力シート!CK$181,1))</f>
        <v/>
      </c>
      <c r="AZ53" s="1416"/>
      <c r="BA53" s="1416" t="str">
        <f>+IF(入力シート!$L223="","",MID(入力シート!$L223,入力シート!CM$181,1))</f>
        <v/>
      </c>
      <c r="BB53" s="1416"/>
      <c r="BC53" s="1416" t="str">
        <f>+IF(入力シート!$L223="","",MID(入力シート!$L223,入力シート!CO$181,1))</f>
        <v/>
      </c>
      <c r="BD53" s="1416"/>
      <c r="BE53" s="1811" t="str">
        <f>+IF(入力シート!$L223="","",MID(入力シート!$L223,入力シート!CQ$181,1))</f>
        <v/>
      </c>
      <c r="BF53" s="1812"/>
      <c r="BG53" s="655" t="str">
        <f>+IF(入力シート!$AH223="","",MID(TEXT(入力シート!$AH223,"00#"),入力シート!BI$183,1))</f>
        <v/>
      </c>
      <c r="BH53" s="656" t="str">
        <f>+IF(入力シート!$AH223="","",MID(TEXT(入力シート!$AH223,"00#"),入力シート!BJ$183,1))</f>
        <v/>
      </c>
      <c r="BI53" s="552" t="str">
        <f>+IF(入力シート!$AH223="","",MID(TEXT(入力シート!$AH223,"00#"),入力シート!BK$183,1))</f>
        <v/>
      </c>
      <c r="BJ53" s="553" t="s">
        <v>34</v>
      </c>
      <c r="BK53" s="552" t="str">
        <f>+IF(入力シート!$AK223="","",MID(TEXT(入力シート!$AK223,"000#"),入力シート!BI$183,1))</f>
        <v/>
      </c>
      <c r="BL53" s="552" t="str">
        <f>+IF(入力シート!$AK223="","",MID(TEXT(入力シート!$AK223,"000#"),入力シート!BJ$183,1))</f>
        <v/>
      </c>
      <c r="BM53" s="552" t="str">
        <f>+IF(入力シート!$AK223="","",MID(TEXT(入力シート!$AK223,"000#"),入力シート!BK$183,1))</f>
        <v/>
      </c>
      <c r="BN53" s="552" t="str">
        <f>+IF(入力シート!$AK223="","",MID(TEXT(入力シート!$AK223,"000#"),入力シート!BL$183,1))</f>
        <v/>
      </c>
      <c r="BO53" s="1418" t="str">
        <f>+IF(入力シート!$AM223="","",MID(入力シート!$AM223,入力シート!BI$181,1))</f>
        <v/>
      </c>
      <c r="BP53" s="1419"/>
      <c r="BQ53" s="1420" t="str">
        <f>+IF(入力シート!$AM223="","",MID(入力シート!$AM223,入力シート!BK$181,1))</f>
        <v/>
      </c>
      <c r="BR53" s="1421"/>
      <c r="BS53" s="1420" t="str">
        <f>+IF(入力シート!$AM223="","",MID(入力シート!$AM223,入力シート!BM$181,1))</f>
        <v/>
      </c>
      <c r="BT53" s="1421"/>
      <c r="BU53" s="1441" t="str">
        <f>+IF(入力シート!$AM223="","",MID(入力シート!$AM223,入力シート!BO$181,1))</f>
        <v/>
      </c>
      <c r="BV53" s="1442"/>
      <c r="BW53" s="1420" t="str">
        <f>+IF(入力シート!$AM223="","",MID(入力シート!$AM223,入力シート!BQ$181,1))</f>
        <v/>
      </c>
      <c r="BX53" s="1421"/>
      <c r="BY53" s="1420" t="str">
        <f>+IF(入力シート!$AM223="","",MID(入力シート!$AM223,入力シート!BS$181,1))</f>
        <v/>
      </c>
      <c r="BZ53" s="1421"/>
      <c r="CA53" s="1441" t="str">
        <f>+IF(入力シート!$AM223="","",MID(入力シート!$AM223,入力シート!BU$181,1))</f>
        <v/>
      </c>
      <c r="CB53" s="1442"/>
      <c r="CC53" s="1420" t="str">
        <f>+IF(入力シート!$AM223="","",MID(入力シート!$AM223,入力シート!BW$181,1))</f>
        <v/>
      </c>
      <c r="CD53" s="1443"/>
      <c r="CE53" s="1422" t="str">
        <f>+IF(入力シート!$Z223="","",MID(入力シート!$Z223,入力シート!BI$181,1))</f>
        <v/>
      </c>
      <c r="CF53" s="1423"/>
      <c r="CG53" s="1438" t="str">
        <f>+IF(入力シート!$Z223="","",MID(入力シート!$Z223,入力シート!BK$181,1))</f>
        <v/>
      </c>
      <c r="CH53" s="1439"/>
      <c r="CI53" s="1438" t="str">
        <f>+IF(入力シート!$Z223="","",MID(入力シート!$Z223,入力シート!BM$181,1))</f>
        <v/>
      </c>
      <c r="CJ53" s="1439"/>
      <c r="CK53" s="1438" t="str">
        <f>+IF(入力シート!$Z223="","",MID(入力シート!$Z223,入力シート!BO$181,1))</f>
        <v/>
      </c>
      <c r="CL53" s="1439"/>
      <c r="CM53" s="1438" t="str">
        <f>+IF(入力シート!$Z223="","",MID(入力シート!$Z223,入力シート!BQ$181,1))</f>
        <v/>
      </c>
      <c r="CN53" s="1439"/>
      <c r="CO53" s="1438" t="str">
        <f>+IF(入力シート!$Z223="","",MID(入力シート!$Z223,入力シート!BS$181,1))</f>
        <v/>
      </c>
      <c r="CP53" s="1439"/>
      <c r="CQ53" s="1438" t="str">
        <f>+IF(入力シート!$Z223="","",MID(入力シート!$Z223,入力シート!BU$181,1))</f>
        <v/>
      </c>
      <c r="CR53" s="1440"/>
      <c r="CS53" s="654"/>
      <c r="CT53" s="654" t="str">
        <f>+IF(入力シート!$Z223="","",MID(入力シート!$Z223,入力シート!BS$181,1))</f>
        <v/>
      </c>
      <c r="CU53" s="654"/>
      <c r="CV53" s="654" t="str">
        <f>+IF(入力シート!$Z223="","",MID(入力シート!$Z223,入力シート!BU$181,1))</f>
        <v/>
      </c>
      <c r="CW53" s="654"/>
      <c r="CX53" s="566"/>
      <c r="CY53" s="566"/>
      <c r="CZ53" s="566"/>
      <c r="DA53" s="566"/>
      <c r="DB53" s="589">
        <f>+SUM(DD53:FX54)</f>
        <v>0</v>
      </c>
      <c r="DD53" s="411">
        <f>IF(ISERROR(VLOOKUP(W53,'環境依存文字（電子入札利用不可）'!$A:$A,1,FALSE))=TRUE,IF(SUBSTITUTE(W53,"　","")="",0,IF($CV$3&lt;=CODE(W53),IF(AND($DB$3&lt;=CODE(W53),CODE(W53)&lt;=$DD$3),0,IF(AND($DG$3&lt;=CODE(W53),CODE(W53)&lt;=$DI$3),0,1)),0)),1)</f>
        <v>0</v>
      </c>
      <c r="DE53" s="652"/>
      <c r="DF53" s="652">
        <f>IF(ISERROR(VLOOKUP(Y53,'環境依存文字（電子入札利用不可）'!$A:$A,1,FALSE))=TRUE,IF(SUBSTITUTE(Y53,"　","")="",0,IF($CV$3&lt;=CODE(Y53),IF(AND($DB$3&lt;=CODE(Y53),CODE(Y53)&lt;=$DD$3),0,IF(AND($DG$3&lt;=CODE(Y53),CODE(Y53)&lt;=$DI$3),0,1)),0)),1)</f>
        <v>0</v>
      </c>
      <c r="DG53" s="652"/>
      <c r="DH53" s="652">
        <f>IF(ISERROR(VLOOKUP(AA53,'環境依存文字（電子入札利用不可）'!$A:$A,1,FALSE))=TRUE,IF(SUBSTITUTE(AA53,"　","")="",0,IF($CV$3&lt;=CODE(AA53),IF(AND($DB$3&lt;=CODE(AA53),CODE(AA53)&lt;=$DD$3),0,IF(AND($DG$3&lt;=CODE(AA53),CODE(AA53)&lt;=$DI$3),0,1)),0)),1)</f>
        <v>0</v>
      </c>
      <c r="DI53" s="652"/>
      <c r="DJ53" s="652">
        <f>IF(ISERROR(VLOOKUP(AC53,'環境依存文字（電子入札利用不可）'!$A:$A,1,FALSE))=TRUE,IF(SUBSTITUTE(AC53,"　","")="",0,IF($CV$3&lt;=CODE(AC53),IF(AND($DB$3&lt;=CODE(AC53),CODE(AC53)&lt;=$DD$3),0,IF(AND($DG$3&lt;=CODE(AC53),CODE(AC53)&lt;=$DI$3),0,1)),0)),1)</f>
        <v>0</v>
      </c>
      <c r="DK53" s="652"/>
      <c r="DL53" s="652">
        <f>IF(ISERROR(VLOOKUP(AE53,'環境依存文字（電子入札利用不可）'!$A:$A,1,FALSE))=TRUE,IF(SUBSTITUTE(AE53,"　","")="",0,IF($CV$3&lt;=CODE(AE53),IF(AND($DB$3&lt;=CODE(AE53),CODE(AE53)&lt;=$DD$3),0,IF(AND($DG$3&lt;=CODE(AE53),CODE(AE53)&lt;=$DI$3),0,1)),0)),1)</f>
        <v>0</v>
      </c>
      <c r="DM53" s="652"/>
      <c r="DN53" s="652">
        <f>IF(ISERROR(VLOOKUP(AG53,'環境依存文字（電子入札利用不可）'!$A:$A,1,FALSE))=TRUE,IF(SUBSTITUTE(AG53,"　","")="",0,IF($CV$3&lt;=CODE(AG53),IF(AND($DB$3&lt;=CODE(AG53),CODE(AG53)&lt;=$DD$3),0,IF(AND($DG$3&lt;=CODE(AG53),CODE(AG53)&lt;=$DI$3),0,1)),0)),1)</f>
        <v>0</v>
      </c>
      <c r="DO53" s="652"/>
      <c r="DP53" s="652">
        <f>IF(ISERROR(VLOOKUP(AI53,'環境依存文字（電子入札利用不可）'!$A:$A,1,FALSE))=TRUE,IF(SUBSTITUTE(AI53,"　","")="",0,IF($CV$3&lt;=CODE(AI53),IF(AND($DB$3&lt;=CODE(AI53),CODE(AI53)&lt;=$DD$3),0,IF(AND($DG$3&lt;=CODE(AI53),CODE(AI53)&lt;=$DI$3),0,1)),0)),1)</f>
        <v>0</v>
      </c>
      <c r="DQ53" s="652"/>
      <c r="DR53" s="652">
        <f>IF(ISERROR(VLOOKUP(AK53,'環境依存文字（電子入札利用不可）'!$A:$A,1,FALSE))=TRUE,IF(SUBSTITUTE(AK53,"　","")="",0,IF($CV$3&lt;=CODE(AK53),IF(AND($DB$3&lt;=CODE(AK53),CODE(AK53)&lt;=$DD$3),0,IF(AND($DG$3&lt;=CODE(AK53),CODE(AK53)&lt;=$DI$3),0,1)),0)),1)</f>
        <v>0</v>
      </c>
      <c r="DS53" s="652"/>
      <c r="DT53" s="652">
        <f>IF(ISERROR(VLOOKUP(AM53,'環境依存文字（電子入札利用不可）'!$A:$A,1,FALSE))=TRUE,IF(SUBSTITUTE(AM53,"　","")="",0,IF($CV$3&lt;=CODE(AM53),IF(AND($DB$3&lt;=CODE(AM53),CODE(AM53)&lt;=$DD$3),0,IF(AND($DG$3&lt;=CODE(AM53),CODE(AM53)&lt;=$DI$3),0,1)),0)),1)</f>
        <v>0</v>
      </c>
      <c r="DU53" s="652"/>
      <c r="DV53" s="652">
        <f>IF(ISERROR(VLOOKUP(AO53,'環境依存文字（電子入札利用不可）'!$A:$A,1,FALSE))=TRUE,IF(SUBSTITUTE(AO53,"　","")="",0,IF($CV$3&lt;=CODE(AO53),IF(AND($DB$3&lt;=CODE(AO53),CODE(AO53)&lt;=$DD$3),0,IF(AND($DG$3&lt;=CODE(AO53),CODE(AO53)&lt;=$DI$3),0,1)),0)),1)</f>
        <v>0</v>
      </c>
      <c r="DW53" s="652"/>
      <c r="DX53" s="652">
        <f>IF(ISERROR(VLOOKUP(AQ53,'環境依存文字（電子入札利用不可）'!$A:$A,1,FALSE))=TRUE,IF(SUBSTITUTE(AQ53,"　","")="",0,IF($CV$3&lt;=CODE(AQ53),IF(AND($DB$3&lt;=CODE(AQ53),CODE(AQ53)&lt;=$DD$3),0,IF(AND($DG$3&lt;=CODE(AQ53),CODE(AQ53)&lt;=$DI$3),0,1)),0)),1)</f>
        <v>0</v>
      </c>
      <c r="DY53" s="652"/>
      <c r="DZ53" s="652">
        <f>IF(ISERROR(VLOOKUP(AS53,'環境依存文字（電子入札利用不可）'!$A:$A,1,FALSE))=TRUE,IF(SUBSTITUTE(AS53,"　","")="",0,IF($CV$3&lt;=CODE(AS53),IF(AND($DB$3&lt;=CODE(AS53),CODE(AS53)&lt;=$DD$3),0,IF(AND($DG$3&lt;=CODE(AS53),CODE(AS53)&lt;=$DI$3),0,1)),0)),1)</f>
        <v>0</v>
      </c>
      <c r="EA53" s="652"/>
      <c r="EB53" s="652">
        <f>IF(ISERROR(VLOOKUP(AU53,'環境依存文字（電子入札利用不可）'!$A:$A,1,FALSE))=TRUE,IF(SUBSTITUTE(AU53,"　","")="",0,IF($CV$3&lt;=CODE(AU53),IF(AND($DB$3&lt;=CODE(AU53),CODE(AU53)&lt;=$DD$3),0,IF(AND($DG$3&lt;=CODE(AU53),CODE(AU53)&lt;=$DI$3),0,1)),0)),1)</f>
        <v>0</v>
      </c>
      <c r="EC53" s="652"/>
      <c r="ED53" s="652">
        <f>IF(ISERROR(VLOOKUP(AW53,'環境依存文字（電子入札利用不可）'!$A:$A,1,FALSE))=TRUE,IF(SUBSTITUTE(AW53,"　","")="",0,IF($CV$3&lt;=CODE(AW53),IF(AND($DB$3&lt;=CODE(AW53),CODE(AW53)&lt;=$DD$3),0,IF(AND($DG$3&lt;=CODE(AW53),CODE(AW53)&lt;=$DI$3),0,1)),0)),1)</f>
        <v>0</v>
      </c>
      <c r="EE53" s="652"/>
      <c r="EF53" s="652">
        <f>IF(ISERROR(VLOOKUP(AY53,'環境依存文字（電子入札利用不可）'!$A:$A,1,FALSE))=TRUE,IF(SUBSTITUTE(AY53,"　","")="",0,IF($CV$3&lt;=CODE(AY53),IF(AND($DB$3&lt;=CODE(AY53),CODE(AY53)&lt;=$DD$3),0,IF(AND($DG$3&lt;=CODE(AY53),CODE(AY53)&lt;=$DI$3),0,1)),0)),1)</f>
        <v>0</v>
      </c>
      <c r="EG53" s="652"/>
      <c r="EH53" s="652">
        <f>IF(ISERROR(VLOOKUP(BA53,'環境依存文字（電子入札利用不可）'!$A:$A,1,FALSE))=TRUE,IF(SUBSTITUTE(BA53,"　","")="",0,IF($CV$3&lt;=CODE(BA53),IF(AND($DB$3&lt;=CODE(BA53),CODE(BA53)&lt;=$DD$3),0,IF(AND($DG$3&lt;=CODE(BA53),CODE(BA53)&lt;=$DI$3),0,1)),0)),1)</f>
        <v>0</v>
      </c>
      <c r="EI53" s="652"/>
      <c r="EJ53" s="652">
        <f>IF(ISERROR(VLOOKUP(BC53,'環境依存文字（電子入札利用不可）'!$A:$A,1,FALSE))=TRUE,IF(SUBSTITUTE(BC53,"　","")="",0,IF($CV$3&lt;=CODE(BC53),IF(AND($DB$3&lt;=CODE(BC53),CODE(BC53)&lt;=$DD$3),0,IF(AND($DG$3&lt;=CODE(BC53),CODE(BC53)&lt;=$DI$3),0,1)),0)),1)</f>
        <v>0</v>
      </c>
      <c r="EK53" s="652"/>
      <c r="EL53" s="652">
        <f>IF(ISERROR(VLOOKUP(BE53,'環境依存文字（電子入札利用不可）'!$A:$A,1,FALSE))=TRUE,IF(SUBSTITUTE(BE53,"　","")="",0,IF($CV$3&lt;=CODE(BE53),IF(AND($DB$3&lt;=CODE(BE53),CODE(BE53)&lt;=$DD$3),0,IF(AND($DG$3&lt;=CODE(BE53),CODE(BE53)&lt;=$DI$3),0,1)),0)),1)</f>
        <v>0</v>
      </c>
      <c r="EM53" s="652"/>
      <c r="EN53" s="652"/>
      <c r="EO53" s="652"/>
      <c r="EP53" s="652"/>
      <c r="EQ53" s="652"/>
      <c r="ER53" s="652"/>
      <c r="ES53" s="652"/>
      <c r="ET53" s="652"/>
      <c r="EU53" s="652"/>
      <c r="EV53" s="652">
        <f>IF(ISERROR(VLOOKUP(BO53,'環境依存文字（電子入札利用不可）'!$A:$A,1,FALSE))=TRUE,IF(SUBSTITUTE(BO53,"　","")="",0,IF($CV$3&lt;=CODE(BO53),IF(AND($DB$3&lt;=CODE(BO53),CODE(BO53)&lt;=$DD$3),0,IF(AND($DG$3&lt;=CODE(BO53),CODE(BO53)&lt;=$DI$3),0,1)),0)),1)</f>
        <v>0</v>
      </c>
      <c r="EW53" s="652"/>
      <c r="EX53" s="652">
        <f>IF(ISERROR(VLOOKUP(BQ53,'環境依存文字（電子入札利用不可）'!$A:$A,1,FALSE))=TRUE,IF(SUBSTITUTE(BQ53,"　","")="",0,IF($CV$3&lt;=CODE(BQ53),IF(AND($DB$3&lt;=CODE(BQ53),CODE(BQ53)&lt;=$DD$3),0,IF(AND($DG$3&lt;=CODE(BQ53),CODE(BQ53)&lt;=$DI$3),0,1)),0)),1)</f>
        <v>0</v>
      </c>
      <c r="EY53" s="652"/>
      <c r="EZ53" s="652">
        <f>IF(ISERROR(VLOOKUP(BS53,'環境依存文字（電子入札利用不可）'!$A:$A,1,FALSE))=TRUE,IF(SUBSTITUTE(BS53,"　","")="",0,IF($CV$3&lt;=CODE(BS53),IF(AND($DB$3&lt;=CODE(BS53),CODE(BS53)&lt;=$DD$3),0,IF(AND($DG$3&lt;=CODE(BS53),CODE(BS53)&lt;=$DI$3),0,1)),0)),1)</f>
        <v>0</v>
      </c>
      <c r="FA53" s="652"/>
      <c r="FB53" s="652">
        <f>IF(ISERROR(VLOOKUP(BU53,'環境依存文字（電子入札利用不可）'!$A:$A,1,FALSE))=TRUE,IF(SUBSTITUTE(BU53,"　","")="",0,IF($CV$3&lt;=CODE(BU53),IF(AND($DB$3&lt;=CODE(BU53),CODE(BU53)&lt;=$DD$3),0,IF(AND($DG$3&lt;=CODE(BU53),CODE(BU53)&lt;=$DI$3),0,1)),0)),1)</f>
        <v>0</v>
      </c>
      <c r="FC53" s="652"/>
      <c r="FD53" s="652">
        <f>IF(ISERROR(VLOOKUP(BW53,'環境依存文字（電子入札利用不可）'!$A:$A,1,FALSE))=TRUE,IF(SUBSTITUTE(BW53,"　","")="",0,IF($CV$3&lt;=CODE(BW53),IF(AND($DB$3&lt;=CODE(BW53),CODE(BW53)&lt;=$DD$3),0,IF(AND($DG$3&lt;=CODE(BW53),CODE(BW53)&lt;=$DI$3),0,1)),0)),1)</f>
        <v>0</v>
      </c>
      <c r="FE53" s="652"/>
      <c r="FF53" s="652">
        <f>IF(ISERROR(VLOOKUP(BY53,'環境依存文字（電子入札利用不可）'!$A:$A,1,FALSE))=TRUE,IF(SUBSTITUTE(BY53,"　","")="",0,IF($CV$3&lt;=CODE(BY53),IF(AND($DB$3&lt;=CODE(BY53),CODE(BY53)&lt;=$DD$3),0,IF(AND($DG$3&lt;=CODE(BY53),CODE(BY53)&lt;=$DI$3),0,1)),0)),1)</f>
        <v>0</v>
      </c>
      <c r="FG53" s="652"/>
      <c r="FH53" s="652">
        <f>IF(ISERROR(VLOOKUP(CA53,'環境依存文字（電子入札利用不可）'!$A:$A,1,FALSE))=TRUE,IF(SUBSTITUTE(CA53,"　","")="",0,IF($CV$3&lt;=CODE(CA53),IF(AND($DB$3&lt;=CODE(CA53),CODE(CA53)&lt;=$DD$3),0,IF(AND($DG$3&lt;=CODE(CA53),CODE(CA53)&lt;=$DI$3),0,1)),0)),1)</f>
        <v>0</v>
      </c>
      <c r="FI53" s="652"/>
      <c r="FJ53" s="652">
        <f>IF(ISERROR(VLOOKUP(CC53,'環境依存文字（電子入札利用不可）'!$A:$A,1,FALSE))=TRUE,IF(SUBSTITUTE(CC53,"　","")="",0,IF($CV$3&lt;=CODE(CC53),IF(AND($DB$3&lt;=CODE(CC53),CODE(CC53)&lt;=$DD$3),0,IF(AND($DG$3&lt;=CODE(CC53),CODE(CC53)&lt;=$DI$3),0,1)),0)),1)</f>
        <v>0</v>
      </c>
      <c r="FK53" s="652"/>
      <c r="FL53" s="652">
        <f>IF(ISERROR(VLOOKUP(CE53,'環境依存文字（電子入札利用不可）'!$A:$A,1,FALSE))=TRUE,IF(SUBSTITUTE(CE53,"　","")="",0,IF($CV$3&lt;=CODE(CE53),IF(AND($DB$3&lt;=CODE(CE53),CODE(CE53)&lt;=$DD$3),0,IF(AND($DG$3&lt;=CODE(CE53),CODE(CE53)&lt;=$DI$3),0,1)),0)),1)</f>
        <v>0</v>
      </c>
      <c r="FM53" s="652"/>
      <c r="FN53" s="652">
        <f>IF(ISERROR(VLOOKUP(CG53,'環境依存文字（電子入札利用不可）'!$A:$A,1,FALSE))=TRUE,IF(SUBSTITUTE(CG53,"　","")="",0,IF($CV$3&lt;=CODE(CG53),IF(AND($DB$3&lt;=CODE(CG53),CODE(CG53)&lt;=$DD$3),0,IF(AND($DG$3&lt;=CODE(CG53),CODE(CG53)&lt;=$DI$3),0,1)),0)),1)</f>
        <v>0</v>
      </c>
      <c r="FO53" s="652"/>
      <c r="FP53" s="652">
        <f>IF(ISERROR(VLOOKUP(CI53,'環境依存文字（電子入札利用不可）'!$A:$A,1,FALSE))=TRUE,IF(SUBSTITUTE(CI53,"　","")="",0,IF($CV$3&lt;=CODE(CI53),IF(AND($DB$3&lt;=CODE(CI53),CODE(CI53)&lt;=$DD$3),0,IF(AND($DG$3&lt;=CODE(CI53),CODE(CI53)&lt;=$DI$3),0,1)),0)),1)</f>
        <v>0</v>
      </c>
      <c r="FQ53" s="652"/>
      <c r="FR53" s="652">
        <f>IF(ISERROR(VLOOKUP(CK53,'環境依存文字（電子入札利用不可）'!$A:$A,1,FALSE))=TRUE,IF(SUBSTITUTE(CK53,"　","")="",0,IF($CV$3&lt;=CODE(CK53),IF(AND($DB$3&lt;=CODE(CK53),CODE(CK53)&lt;=$DD$3),0,IF(AND($DG$3&lt;=CODE(CK53),CODE(CK53)&lt;=$DI$3),0,1)),0)),1)</f>
        <v>0</v>
      </c>
      <c r="FS53" s="652"/>
      <c r="FT53" s="652">
        <f>IF(ISERROR(VLOOKUP(CM53,'環境依存文字（電子入札利用不可）'!$A:$A,1,FALSE))=TRUE,IF(SUBSTITUTE(CM53,"　","")="",0,IF($CV$3&lt;=CODE(CM53),IF(AND($DB$3&lt;=CODE(CM53),CODE(CM53)&lt;=$DD$3),0,IF(AND($DG$3&lt;=CODE(CM53),CODE(CM53)&lt;=$DI$3),0,1)),0)),1)</f>
        <v>0</v>
      </c>
      <c r="FU53" s="652"/>
      <c r="FV53" s="652">
        <f>IF(ISERROR(VLOOKUP(CO53,'環境依存文字（電子入札利用不可）'!$A:$A,1,FALSE))=TRUE,IF(SUBSTITUTE(CO53,"　","")="",0,IF($CV$3&lt;=CODE(CO53),IF(AND($DB$3&lt;=CODE(CO53),CODE(CO53)&lt;=$DD$3),0,IF(AND($DG$3&lt;=CODE(CO53),CODE(CO53)&lt;=$DI$3),0,1)),0)),1)</f>
        <v>0</v>
      </c>
      <c r="FW53" s="652"/>
      <c r="FX53" s="652">
        <f>IF(ISERROR(VLOOKUP(CQ53,'環境依存文字（電子入札利用不可）'!$A:$A,1,FALSE))=TRUE,IF(SUBSTITUTE(CQ53,"　","")="",0,IF($CV$3&lt;=CODE(CQ53),IF(AND($DB$3&lt;=CODE(CQ53),CODE(CQ53)&lt;=$DD$3),0,IF(AND($DG$3&lt;=CODE(CQ53),CODE(CQ53)&lt;=$DI$3),0,1)),0)),1)</f>
        <v>0</v>
      </c>
    </row>
    <row r="54" spans="1:180" ht="24" customHeight="1" thickBot="1">
      <c r="B54" s="1425"/>
      <c r="C54" s="1428"/>
      <c r="D54" s="1429"/>
      <c r="E54" s="1431"/>
      <c r="F54" s="1433"/>
      <c r="G54" s="1429"/>
      <c r="H54" s="1433"/>
      <c r="I54" s="1429"/>
      <c r="J54" s="1431"/>
      <c r="K54" s="1436"/>
      <c r="L54" s="1437"/>
      <c r="M54" s="1436"/>
      <c r="N54" s="1437"/>
      <c r="O54" s="1436"/>
      <c r="P54" s="1437"/>
      <c r="Q54" s="1436"/>
      <c r="R54" s="1437"/>
      <c r="S54" s="1436"/>
      <c r="T54" s="1437"/>
      <c r="U54" s="1436"/>
      <c r="V54" s="1437"/>
      <c r="W54" s="1448" t="str">
        <f>+IF(入力シート!$L223="","",MID(入力シート!$L223,入力シート!CS$181,1))</f>
        <v/>
      </c>
      <c r="X54" s="1414"/>
      <c r="Y54" s="1414" t="str">
        <f>+IF(入力シート!$L223="","",MID(入力シート!$L223,入力シート!CU$181,1))</f>
        <v/>
      </c>
      <c r="Z54" s="1414"/>
      <c r="AA54" s="1414" t="str">
        <f>+IF(入力シート!$L223="","",MID(入力シート!$L223,入力シート!CW$181,1))</f>
        <v/>
      </c>
      <c r="AB54" s="1414"/>
      <c r="AC54" s="1414" t="str">
        <f>+IF(入力シート!$L223="","",MID(入力シート!$L223,入力シート!CY$181,1))</f>
        <v/>
      </c>
      <c r="AD54" s="1414"/>
      <c r="AE54" s="1414" t="str">
        <f>+IF(入力シート!$L223="","",MID(入力シート!$L223,入力シート!DA$181,1))</f>
        <v/>
      </c>
      <c r="AF54" s="1414"/>
      <c r="AG54" s="1414" t="str">
        <f>+IF(入力シート!$L223="","",MID(入力シート!$L223,入力シート!DC$181,1))</f>
        <v/>
      </c>
      <c r="AH54" s="1414"/>
      <c r="AI54" s="1414" t="str">
        <f>+IF(入力シート!$L223="","",MID(入力シート!$L223,入力シート!DE$181,1))</f>
        <v/>
      </c>
      <c r="AJ54" s="1414"/>
      <c r="AK54" s="1414" t="str">
        <f>+IF(入力シート!$L223="","",MID(入力シート!$L223,入力シート!DG$181,1))</f>
        <v/>
      </c>
      <c r="AL54" s="1414"/>
      <c r="AM54" s="1414" t="str">
        <f>+IF(入力シート!$L223="","",MID(入力シート!$L223,入力シート!DI$181,1))</f>
        <v/>
      </c>
      <c r="AN54" s="1414"/>
      <c r="AO54" s="1414" t="str">
        <f>+IF(入力シート!$L223="","",MID(入力シート!$L223,入力シート!DK$181,1))</f>
        <v/>
      </c>
      <c r="AP54" s="1414"/>
      <c r="AQ54" s="1414" t="str">
        <f>+IF(入力シート!$L223="","",MID(入力シート!$L223,入力シート!DM$181,1))</f>
        <v/>
      </c>
      <c r="AR54" s="1414"/>
      <c r="AS54" s="1414" t="str">
        <f>+IF(入力シート!$L223="","",MID(入力シート!$L223,入力シート!DO$181,1))</f>
        <v/>
      </c>
      <c r="AT54" s="1414"/>
      <c r="AU54" s="1414" t="str">
        <f>+IF(入力シート!$L223="","",MID(入力シート!$L223,入力シート!DQ$181,1))</f>
        <v/>
      </c>
      <c r="AV54" s="1414"/>
      <c r="AW54" s="1414" t="str">
        <f>+IF(入力シート!$L223="","",MID(入力シート!$L223,入力シート!DS$181,1))</f>
        <v/>
      </c>
      <c r="AX54" s="1414"/>
      <c r="AY54" s="1414" t="str">
        <f>+IF(入力シート!$L223="","",MID(入力シート!$L223,入力シート!DU$181,1))</f>
        <v/>
      </c>
      <c r="AZ54" s="1414"/>
      <c r="BA54" s="1414" t="str">
        <f>+IF(入力シート!$L223="","",MID(入力シート!$L223,入力シート!DW$181,1))</f>
        <v/>
      </c>
      <c r="BB54" s="1414"/>
      <c r="BC54" s="1414" t="str">
        <f>+IF(入力シート!$L223="","",MID(入力シート!$L223,入力シート!DY$181,1))</f>
        <v/>
      </c>
      <c r="BD54" s="1414"/>
      <c r="BE54" s="1809" t="str">
        <f>+IF(入力シート!$L223="","",MID(入力シート!$L223,入力シート!EA$181,1))</f>
        <v/>
      </c>
      <c r="BF54" s="1810"/>
      <c r="BG54" s="1409" t="str">
        <f>+IF(入力シート!$BJ223="","",MID(入力シート!$BJ223,入力シート!BI$181,1))</f>
        <v>　</v>
      </c>
      <c r="BH54" s="1410"/>
      <c r="BI54" s="1405" t="str">
        <f>+IF(入力シート!$BJ223="","",MID(入力シート!$BJ223,入力シート!BK$181,1))</f>
        <v/>
      </c>
      <c r="BJ54" s="1406"/>
      <c r="BK54" s="1411" t="str">
        <f>+IF(入力シート!$BJ223="","",MID(入力シート!$BJ223,入力シート!BM$181,1))</f>
        <v/>
      </c>
      <c r="BL54" s="1412"/>
      <c r="BM54" s="1405" t="str">
        <f>+IF(入力シート!$BJ223="","",MID(入力シート!$BJ223,入力シート!BO$181,1))</f>
        <v/>
      </c>
      <c r="BN54" s="1406"/>
      <c r="BO54" s="1405" t="str">
        <f>+IF(入力シート!$BJ223="","",MID(入力シート!$BJ223,入力シート!BQ$181,1))</f>
        <v/>
      </c>
      <c r="BP54" s="1406"/>
      <c r="BQ54" s="1411" t="str">
        <f>+IF(入力シート!$BJ223="","",MID(入力シート!$BJ223,入力シート!BS$181,1))</f>
        <v/>
      </c>
      <c r="BR54" s="1412"/>
      <c r="BS54" s="1405" t="str">
        <f>+IF(入力シート!$BJ223="","",MID(入力シート!$BJ223,入力シート!BU$181,1))</f>
        <v/>
      </c>
      <c r="BT54" s="1406"/>
      <c r="BU54" s="1405" t="str">
        <f>+IF(入力シート!$BJ223="","",MID(入力シート!$BJ223,入力シート!BW$181,1))</f>
        <v/>
      </c>
      <c r="BV54" s="1406"/>
      <c r="BW54" s="1405" t="str">
        <f>+IF(入力シート!$BJ223="","",MID(入力シート!$BJ223,入力シート!BY$181,1))</f>
        <v/>
      </c>
      <c r="BX54" s="1406"/>
      <c r="BY54" s="1405" t="str">
        <f>+IF(入力シート!$BJ223="","",MID(入力シート!$BJ223,入力シート!CA$181,1))</f>
        <v/>
      </c>
      <c r="BZ54" s="1406"/>
      <c r="CA54" s="1405" t="str">
        <f>+IF(入力シート!$BJ223="","",MID(入力シート!$BJ223,入力シート!CC$181,1))</f>
        <v/>
      </c>
      <c r="CB54" s="1406"/>
      <c r="CC54" s="1407" t="str">
        <f>+IF(入力シート!$BJ223="","",MID(入力シート!$BJ223,入力シート!CE$181,1))</f>
        <v/>
      </c>
      <c r="CD54" s="1408"/>
      <c r="CE54" s="1449" t="str">
        <f>+IF(入力シート!$AD223="","",MID(入力シート!$AD223,入力シート!BI$181,1))</f>
        <v/>
      </c>
      <c r="CF54" s="1445"/>
      <c r="CG54" s="1403" t="str">
        <f>+IF(入力シート!$AD223="","",MID(入力シート!$AD223,入力シート!BK$181,1))</f>
        <v/>
      </c>
      <c r="CH54" s="1404"/>
      <c r="CI54" s="1403" t="str">
        <f>+IF(入力シート!$AD223="","",MID(入力シート!$AD223,入力シート!BM$181,1))</f>
        <v/>
      </c>
      <c r="CJ54" s="1404"/>
      <c r="CK54" s="1403" t="str">
        <f>+IF(入力シート!$AD223="","",MID(入力シート!$AD223,入力シート!BO$181,1))</f>
        <v/>
      </c>
      <c r="CL54" s="1404"/>
      <c r="CM54" s="1403" t="str">
        <f>+IF(入力シート!$AD223="","",MID(入力シート!$AD223,入力シート!BQ$181,1))</f>
        <v/>
      </c>
      <c r="CN54" s="1404"/>
      <c r="CO54" s="1403" t="str">
        <f>+IF(入力シート!$AD223="","",MID(入力シート!$AD223,入力シート!BS$181,1))</f>
        <v/>
      </c>
      <c r="CP54" s="1404"/>
      <c r="CQ54" s="1403" t="str">
        <f>+IF(入力シート!$AD223="","",MID(入力シート!$AD223,入力シート!BU$181,1))</f>
        <v/>
      </c>
      <c r="CR54" s="1444"/>
      <c r="CS54" s="654"/>
      <c r="CT54" s="654"/>
      <c r="CU54" s="654"/>
      <c r="CV54" s="654" t="str">
        <f>+IF(入力シート!$AD223="","",MID(入力シート!$AD223,入力シート!BU$181,1))</f>
        <v/>
      </c>
      <c r="CW54" s="654"/>
      <c r="DB54" s="411"/>
      <c r="DC54" s="411"/>
      <c r="DD54" s="652">
        <f>IF(ISERROR(VLOOKUP(W54,'環境依存文字（電子入札利用不可）'!$A:$A,1,FALSE))=TRUE,IF(SUBSTITUTE(W54,"　","")="",0,IF($CV$3&lt;=CODE(W54),IF(AND($DB$3&lt;=CODE(W54),CODE(W54)&lt;=$DD$3),0,IF(AND($DG$3&lt;=CODE(W54),CODE(W54)&lt;=$DI$3),0,1)),0)),1)</f>
        <v>0</v>
      </c>
      <c r="DE54" s="652"/>
      <c r="DF54" s="652">
        <f>IF(ISERROR(VLOOKUP(Y54,'環境依存文字（電子入札利用不可）'!$A:$A,1,FALSE))=TRUE,IF(SUBSTITUTE(Y54,"　","")="",0,IF($CV$3&lt;=CODE(Y54),IF(AND($DB$3&lt;=CODE(Y54),CODE(Y54)&lt;=$DD$3),0,IF(AND($DG$3&lt;=CODE(Y54),CODE(Y54)&lt;=$DI$3),0,1)),0)),1)</f>
        <v>0</v>
      </c>
      <c r="DG54" s="652"/>
      <c r="DH54" s="652">
        <f>IF(ISERROR(VLOOKUP(AA54,'環境依存文字（電子入札利用不可）'!$A:$A,1,FALSE))=TRUE,IF(SUBSTITUTE(AA54,"　","")="",0,IF($CV$3&lt;=CODE(AA54),IF(AND($DB$3&lt;=CODE(AA54),CODE(AA54)&lt;=$DD$3),0,IF(AND($DG$3&lt;=CODE(AA54),CODE(AA54)&lt;=$DI$3),0,1)),0)),1)</f>
        <v>0</v>
      </c>
      <c r="DI54" s="652"/>
      <c r="DJ54" s="652">
        <f>IF(ISERROR(VLOOKUP(AC54,'環境依存文字（電子入札利用不可）'!$A:$A,1,FALSE))=TRUE,IF(SUBSTITUTE(AC54,"　","")="",0,IF($CV$3&lt;=CODE(AC54),IF(AND($DB$3&lt;=CODE(AC54),CODE(AC54)&lt;=$DD$3),0,IF(AND($DG$3&lt;=CODE(AC54),CODE(AC54)&lt;=$DI$3),0,1)),0)),1)</f>
        <v>0</v>
      </c>
      <c r="DK54" s="652"/>
      <c r="DL54" s="652">
        <f>IF(ISERROR(VLOOKUP(AE54,'環境依存文字（電子入札利用不可）'!$A:$A,1,FALSE))=TRUE,IF(SUBSTITUTE(AE54,"　","")="",0,IF($CV$3&lt;=CODE(AE54),IF(AND($DB$3&lt;=CODE(AE54),CODE(AE54)&lt;=$DD$3),0,IF(AND($DG$3&lt;=CODE(AE54),CODE(AE54)&lt;=$DI$3),0,1)),0)),1)</f>
        <v>0</v>
      </c>
      <c r="DM54" s="652"/>
      <c r="DN54" s="652">
        <f>IF(ISERROR(VLOOKUP(AG54,'環境依存文字（電子入札利用不可）'!$A:$A,1,FALSE))=TRUE,IF(SUBSTITUTE(AG54,"　","")="",0,IF($CV$3&lt;=CODE(AG54),IF(AND($DB$3&lt;=CODE(AG54),CODE(AG54)&lt;=$DD$3),0,IF(AND($DG$3&lt;=CODE(AG54),CODE(AG54)&lt;=$DI$3),0,1)),0)),1)</f>
        <v>0</v>
      </c>
      <c r="DO54" s="652"/>
      <c r="DP54" s="652">
        <f>IF(ISERROR(VLOOKUP(AI54,'環境依存文字（電子入札利用不可）'!$A:$A,1,FALSE))=TRUE,IF(SUBSTITUTE(AI54,"　","")="",0,IF($CV$3&lt;=CODE(AI54),IF(AND($DB$3&lt;=CODE(AI54),CODE(AI54)&lt;=$DD$3),0,IF(AND($DG$3&lt;=CODE(AI54),CODE(AI54)&lt;=$DI$3),0,1)),0)),1)</f>
        <v>0</v>
      </c>
      <c r="DQ54" s="652"/>
      <c r="DR54" s="652">
        <f>IF(ISERROR(VLOOKUP(AK54,'環境依存文字（電子入札利用不可）'!$A:$A,1,FALSE))=TRUE,IF(SUBSTITUTE(AK54,"　","")="",0,IF($CV$3&lt;=CODE(AK54),IF(AND($DB$3&lt;=CODE(AK54),CODE(AK54)&lt;=$DD$3),0,IF(AND($DG$3&lt;=CODE(AK54),CODE(AK54)&lt;=$DI$3),0,1)),0)),1)</f>
        <v>0</v>
      </c>
      <c r="DS54" s="652"/>
      <c r="DT54" s="652">
        <f>IF(ISERROR(VLOOKUP(AM54,'環境依存文字（電子入札利用不可）'!$A:$A,1,FALSE))=TRUE,IF(SUBSTITUTE(AM54,"　","")="",0,IF($CV$3&lt;=CODE(AM54),IF(AND($DB$3&lt;=CODE(AM54),CODE(AM54)&lt;=$DD$3),0,IF(AND($DG$3&lt;=CODE(AM54),CODE(AM54)&lt;=$DI$3),0,1)),0)),1)</f>
        <v>0</v>
      </c>
      <c r="DU54" s="652"/>
      <c r="DV54" s="652">
        <f>IF(ISERROR(VLOOKUP(AO54,'環境依存文字（電子入札利用不可）'!$A:$A,1,FALSE))=TRUE,IF(SUBSTITUTE(AO54,"　","")="",0,IF($CV$3&lt;=CODE(AO54),IF(AND($DB$3&lt;=CODE(AO54),CODE(AO54)&lt;=$DD$3),0,IF(AND($DG$3&lt;=CODE(AO54),CODE(AO54)&lt;=$DI$3),0,1)),0)),1)</f>
        <v>0</v>
      </c>
      <c r="DW54" s="652"/>
      <c r="DX54" s="652">
        <f>IF(ISERROR(VLOOKUP(AQ54,'環境依存文字（電子入札利用不可）'!$A:$A,1,FALSE))=TRUE,IF(SUBSTITUTE(AQ54,"　","")="",0,IF($CV$3&lt;=CODE(AQ54),IF(AND($DB$3&lt;=CODE(AQ54),CODE(AQ54)&lt;=$DD$3),0,IF(AND($DG$3&lt;=CODE(AQ54),CODE(AQ54)&lt;=$DI$3),0,1)),0)),1)</f>
        <v>0</v>
      </c>
      <c r="DY54" s="652"/>
      <c r="DZ54" s="652">
        <f>IF(ISERROR(VLOOKUP(AS54,'環境依存文字（電子入札利用不可）'!$A:$A,1,FALSE))=TRUE,IF(SUBSTITUTE(AS54,"　","")="",0,IF($CV$3&lt;=CODE(AS54),IF(AND($DB$3&lt;=CODE(AS54),CODE(AS54)&lt;=$DD$3),0,IF(AND($DG$3&lt;=CODE(AS54),CODE(AS54)&lt;=$DI$3),0,1)),0)),1)</f>
        <v>0</v>
      </c>
      <c r="EA54" s="652"/>
      <c r="EB54" s="652">
        <f>IF(ISERROR(VLOOKUP(AU54,'環境依存文字（電子入札利用不可）'!$A:$A,1,FALSE))=TRUE,IF(SUBSTITUTE(AU54,"　","")="",0,IF($CV$3&lt;=CODE(AU54),IF(AND($DB$3&lt;=CODE(AU54),CODE(AU54)&lt;=$DD$3),0,IF(AND($DG$3&lt;=CODE(AU54),CODE(AU54)&lt;=$DI$3),0,1)),0)),1)</f>
        <v>0</v>
      </c>
      <c r="EC54" s="652"/>
      <c r="ED54" s="652">
        <f>IF(ISERROR(VLOOKUP(AW54,'環境依存文字（電子入札利用不可）'!$A:$A,1,FALSE))=TRUE,IF(SUBSTITUTE(AW54,"　","")="",0,IF($CV$3&lt;=CODE(AW54),IF(AND($DB$3&lt;=CODE(AW54),CODE(AW54)&lt;=$DD$3),0,IF(AND($DG$3&lt;=CODE(AW54),CODE(AW54)&lt;=$DI$3),0,1)),0)),1)</f>
        <v>0</v>
      </c>
      <c r="EE54" s="652"/>
      <c r="EF54" s="652">
        <f>IF(ISERROR(VLOOKUP(AY54,'環境依存文字（電子入札利用不可）'!$A:$A,1,FALSE))=TRUE,IF(SUBSTITUTE(AY54,"　","")="",0,IF($CV$3&lt;=CODE(AY54),IF(AND($DB$3&lt;=CODE(AY54),CODE(AY54)&lt;=$DD$3),0,IF(AND($DG$3&lt;=CODE(AY54),CODE(AY54)&lt;=$DI$3),0,1)),0)),1)</f>
        <v>0</v>
      </c>
      <c r="EG54" s="652"/>
      <c r="EH54" s="652">
        <f>IF(ISERROR(VLOOKUP(BA54,'環境依存文字（電子入札利用不可）'!$A:$A,1,FALSE))=TRUE,IF(SUBSTITUTE(BA54,"　","")="",0,IF($CV$3&lt;=CODE(BA54),IF(AND($DB$3&lt;=CODE(BA54),CODE(BA54)&lt;=$DD$3),0,IF(AND($DG$3&lt;=CODE(BA54),CODE(BA54)&lt;=$DI$3),0,1)),0)),1)</f>
        <v>0</v>
      </c>
      <c r="EI54" s="652"/>
      <c r="EJ54" s="652">
        <f>IF(ISERROR(VLOOKUP(BC54,'環境依存文字（電子入札利用不可）'!$A:$A,1,FALSE))=TRUE,IF(SUBSTITUTE(BC54,"　","")="",0,IF($CV$3&lt;=CODE(BC54),IF(AND($DB$3&lt;=CODE(BC54),CODE(BC54)&lt;=$DD$3),0,IF(AND($DG$3&lt;=CODE(BC54),CODE(BC54)&lt;=$DI$3),0,1)),0)),1)</f>
        <v>0</v>
      </c>
      <c r="EK54" s="652"/>
      <c r="EL54" s="652">
        <f>IF(ISERROR(VLOOKUP(BE54,'環境依存文字（電子入札利用不可）'!$A:$A,1,FALSE))=TRUE,IF(SUBSTITUTE(BE54,"　","")="",0,IF($CV$3&lt;=CODE(BE54),IF(AND($DB$3&lt;=CODE(BE54),CODE(BE54)&lt;=$DD$3),0,IF(AND($DG$3&lt;=CODE(BE54),CODE(BE54)&lt;=$DI$3),0,1)),0)),1)</f>
        <v>0</v>
      </c>
      <c r="EM54" s="652"/>
      <c r="EN54" s="652">
        <f>IF(ISERROR(VLOOKUP(BG54,'環境依存文字（電子入札利用不可）'!$A:$A,1,FALSE))=TRUE,IF(SUBSTITUTE(BG54,"　","")="",0,IF($CV$3&lt;=CODE(BG54),IF(AND($DB$3&lt;=CODE(BG54),CODE(BG54)&lt;=$DD$3),0,IF(AND($DG$3&lt;=CODE(BG54),CODE(BG54)&lt;=$DI$3),0,1)),0)),1)</f>
        <v>0</v>
      </c>
      <c r="EO54" s="652"/>
      <c r="EP54" s="652">
        <f>IF(ISERROR(VLOOKUP(BI54,'環境依存文字（電子入札利用不可）'!$A:$A,1,FALSE))=TRUE,IF(SUBSTITUTE(BI54,"　","")="",0,IF($CV$3&lt;=CODE(BI54),IF(AND($DB$3&lt;=CODE(BI54),CODE(BI54)&lt;=$DD$3),0,IF(AND($DG$3&lt;=CODE(BI54),CODE(BI54)&lt;=$DI$3),0,1)),0)),1)</f>
        <v>0</v>
      </c>
      <c r="EQ54" s="652"/>
      <c r="ER54" s="652">
        <f>IF(ISERROR(VLOOKUP(BK54,'環境依存文字（電子入札利用不可）'!$A:$A,1,FALSE))=TRUE,IF(SUBSTITUTE(BK54,"　","")="",0,IF($CV$3&lt;=CODE(BK54),IF(AND($DB$3&lt;=CODE(BK54),CODE(BK54)&lt;=$DD$3),0,IF(AND($DG$3&lt;=CODE(BK54),CODE(BK54)&lt;=$DI$3),0,1)),0)),1)</f>
        <v>0</v>
      </c>
      <c r="ES54" s="652"/>
      <c r="ET54" s="652">
        <f>IF(ISERROR(VLOOKUP(BM54,'環境依存文字（電子入札利用不可）'!$A:$A,1,FALSE))=TRUE,IF(SUBSTITUTE(BM54,"　","")="",0,IF($CV$3&lt;=CODE(BM54),IF(AND($DB$3&lt;=CODE(BM54),CODE(BM54)&lt;=$DD$3),0,IF(AND($DG$3&lt;=CODE(BM54),CODE(BM54)&lt;=$DI$3),0,1)),0)),1)</f>
        <v>0</v>
      </c>
      <c r="EU54" s="652"/>
      <c r="EV54" s="652">
        <f>IF(ISERROR(VLOOKUP(BO54,'環境依存文字（電子入札利用不可）'!$A:$A,1,FALSE))=TRUE,IF(SUBSTITUTE(BO54,"　","")="",0,IF($CV$3&lt;=CODE(BO54),IF(AND($DB$3&lt;=CODE(BO54),CODE(BO54)&lt;=$DD$3),0,IF(AND($DG$3&lt;=CODE(BO54),CODE(BO54)&lt;=$DI$3),0,1)),0)),1)</f>
        <v>0</v>
      </c>
      <c r="EW54" s="652"/>
      <c r="EX54" s="652">
        <f>IF(ISERROR(VLOOKUP(BQ54,'環境依存文字（電子入札利用不可）'!$A:$A,1,FALSE))=TRUE,IF(SUBSTITUTE(BQ54,"　","")="",0,IF($CV$3&lt;=CODE(BQ54),IF(AND($DB$3&lt;=CODE(BQ54),CODE(BQ54)&lt;=$DD$3),0,IF(AND($DG$3&lt;=CODE(BQ54),CODE(BQ54)&lt;=$DI$3),0,1)),0)),1)</f>
        <v>0</v>
      </c>
      <c r="EY54" s="652"/>
      <c r="EZ54" s="652">
        <f>IF(ISERROR(VLOOKUP(BS54,'環境依存文字（電子入札利用不可）'!$A:$A,1,FALSE))=TRUE,IF(SUBSTITUTE(BS54,"　","")="",0,IF($CV$3&lt;=CODE(BS54),IF(AND($DB$3&lt;=CODE(BS54),CODE(BS54)&lt;=$DD$3),0,IF(AND($DG$3&lt;=CODE(BS54),CODE(BS54)&lt;=$DI$3),0,1)),0)),1)</f>
        <v>0</v>
      </c>
      <c r="FA54" s="652"/>
      <c r="FB54" s="652">
        <f>IF(ISERROR(VLOOKUP(BU54,'環境依存文字（電子入札利用不可）'!$A:$A,1,FALSE))=TRUE,IF(SUBSTITUTE(BU54,"　","")="",0,IF($CV$3&lt;=CODE(BU54),IF(AND($DB$3&lt;=CODE(BU54),CODE(BU54)&lt;=$DD$3),0,IF(AND($DG$3&lt;=CODE(BU54),CODE(BU54)&lt;=$DI$3),0,1)),0)),1)</f>
        <v>0</v>
      </c>
      <c r="FC54" s="652"/>
      <c r="FD54" s="652">
        <f>IF(ISERROR(VLOOKUP(BW54,'環境依存文字（電子入札利用不可）'!$A:$A,1,FALSE))=TRUE,IF(SUBSTITUTE(BW54,"　","")="",0,IF($CV$3&lt;=CODE(BW54),IF(AND($DB$3&lt;=CODE(BW54),CODE(BW54)&lt;=$DD$3),0,IF(AND($DG$3&lt;=CODE(BW54),CODE(BW54)&lt;=$DI$3),0,1)),0)),1)</f>
        <v>0</v>
      </c>
      <c r="FE54" s="652"/>
      <c r="FF54" s="652">
        <f>IF(ISERROR(VLOOKUP(BY54,'環境依存文字（電子入札利用不可）'!$A:$A,1,FALSE))=TRUE,IF(SUBSTITUTE(BY54,"　","")="",0,IF($CV$3&lt;=CODE(BY54),IF(AND($DB$3&lt;=CODE(BY54),CODE(BY54)&lt;=$DD$3),0,IF(AND($DG$3&lt;=CODE(BY54),CODE(BY54)&lt;=$DI$3),0,1)),0)),1)</f>
        <v>0</v>
      </c>
      <c r="FG54" s="652"/>
      <c r="FH54" s="652">
        <f>IF(ISERROR(VLOOKUP(CA54,'環境依存文字（電子入札利用不可）'!$A:$A,1,FALSE))=TRUE,IF(SUBSTITUTE(CA54,"　","")="",0,IF($CV$3&lt;=CODE(CA54),IF(AND($DB$3&lt;=CODE(CA54),CODE(CA54)&lt;=$DD$3),0,IF(AND($DG$3&lt;=CODE(CA54),CODE(CA54)&lt;=$DI$3),0,1)),0)),1)</f>
        <v>0</v>
      </c>
      <c r="FI54" s="652"/>
      <c r="FJ54" s="652">
        <f>IF(ISERROR(VLOOKUP(CC54,'環境依存文字（電子入札利用不可）'!$A:$A,1,FALSE))=TRUE,IF(SUBSTITUTE(CC54,"　","")="",0,IF($CV$3&lt;=CODE(CC54),IF(AND($DB$3&lt;=CODE(CC54),CODE(CC54)&lt;=$DD$3),0,IF(AND($DG$3&lt;=CODE(CC54),CODE(CC54)&lt;=$DI$3),0,1)),0)),1)</f>
        <v>0</v>
      </c>
      <c r="FK54" s="652"/>
      <c r="FL54" s="652">
        <f>IF(ISERROR(VLOOKUP(CE54,'環境依存文字（電子入札利用不可）'!$A:$A,1,FALSE))=TRUE,IF(SUBSTITUTE(CE54,"　","")="",0,IF($CV$3&lt;=CODE(CE54),IF(AND($DB$3&lt;=CODE(CE54),CODE(CE54)&lt;=$DD$3),0,IF(AND($DG$3&lt;=CODE(CE54),CODE(CE54)&lt;=$DI$3),0,1)),0)),1)</f>
        <v>0</v>
      </c>
      <c r="FM54" s="652"/>
      <c r="FN54" s="652">
        <f>IF(ISERROR(VLOOKUP(CG54,'環境依存文字（電子入札利用不可）'!$A:$A,1,FALSE))=TRUE,IF(SUBSTITUTE(CG54,"　","")="",0,IF($CV$3&lt;=CODE(CG54),IF(AND($DB$3&lt;=CODE(CG54),CODE(CG54)&lt;=$DD$3),0,IF(AND($DG$3&lt;=CODE(CG54),CODE(CG54)&lt;=$DI$3),0,1)),0)),1)</f>
        <v>0</v>
      </c>
      <c r="FO54" s="652"/>
      <c r="FP54" s="652">
        <f>IF(ISERROR(VLOOKUP(CI54,'環境依存文字（電子入札利用不可）'!$A:$A,1,FALSE))=TRUE,IF(SUBSTITUTE(CI54,"　","")="",0,IF($CV$3&lt;=CODE(CI54),IF(AND($DB$3&lt;=CODE(CI54),CODE(CI54)&lt;=$DD$3),0,IF(AND($DG$3&lt;=CODE(CI54),CODE(CI54)&lt;=$DI$3),0,1)),0)),1)</f>
        <v>0</v>
      </c>
      <c r="FQ54" s="652"/>
      <c r="FR54" s="652">
        <f>IF(ISERROR(VLOOKUP(CK54,'環境依存文字（電子入札利用不可）'!$A:$A,1,FALSE))=TRUE,IF(SUBSTITUTE(CK54,"　","")="",0,IF($CV$3&lt;=CODE(CK54),IF(AND($DB$3&lt;=CODE(CK54),CODE(CK54)&lt;=$DD$3),0,IF(AND($DG$3&lt;=CODE(CK54),CODE(CK54)&lt;=$DI$3),0,1)),0)),1)</f>
        <v>0</v>
      </c>
      <c r="FS54" s="652"/>
      <c r="FT54" s="652">
        <f>IF(ISERROR(VLOOKUP(CM54,'環境依存文字（電子入札利用不可）'!$A:$A,1,FALSE))=TRUE,IF(SUBSTITUTE(CM54,"　","")="",0,IF($CV$3&lt;=CODE(CM54),IF(AND($DB$3&lt;=CODE(CM54),CODE(CM54)&lt;=$DD$3),0,IF(AND($DG$3&lt;=CODE(CM54),CODE(CM54)&lt;=$DI$3),0,1)),0)),1)</f>
        <v>0</v>
      </c>
      <c r="FU54" s="652"/>
      <c r="FV54" s="652">
        <f>IF(ISERROR(VLOOKUP(CO54,'環境依存文字（電子入札利用不可）'!$A:$A,1,FALSE))=TRUE,IF(SUBSTITUTE(CO54,"　","")="",0,IF($CV$3&lt;=CODE(CO54),IF(AND($DB$3&lt;=CODE(CO54),CODE(CO54)&lt;=$DD$3),0,IF(AND($DG$3&lt;=CODE(CO54),CODE(CO54)&lt;=$DI$3),0,1)),0)),1)</f>
        <v>0</v>
      </c>
      <c r="FW54" s="652"/>
      <c r="FX54" s="652">
        <f>IF(ISERROR(VLOOKUP(CQ54,'環境依存文字（電子入札利用不可）'!$A:$A,1,FALSE))=TRUE,IF(SUBSTITUTE(CQ54,"　","")="",0,IF($CV$3&lt;=CODE(CQ54),IF(AND($DB$3&lt;=CODE(CQ54),CODE(CQ54)&lt;=$DD$3),0,IF(AND($DG$3&lt;=CODE(CQ54),CODE(CQ54)&lt;=$DI$3),0,1)),0)),1)</f>
        <v>0</v>
      </c>
    </row>
    <row r="55" spans="1:180" s="411" customFormat="1" ht="23.25" customHeight="1">
      <c r="A55" s="632"/>
      <c r="B55" s="1424">
        <v>2</v>
      </c>
      <c r="C55" s="1426" t="str">
        <f>+IF(入力シート!$F225="","",入力シート!F225)</f>
        <v/>
      </c>
      <c r="D55" s="1427"/>
      <c r="E55" s="1430" t="s">
        <v>34</v>
      </c>
      <c r="F55" s="1432" t="str">
        <f>+IF(入力シート!$H225="","",MID(TEXT(入力シート!$H225,"0#"),入力シート!$BJ$9,1))</f>
        <v/>
      </c>
      <c r="G55" s="1427"/>
      <c r="H55" s="1432" t="str">
        <f>+IF(入力シート!$H225="","",MID(TEXT(入力シート!$H225,"0#"),入力シート!$BL$9,1))</f>
        <v/>
      </c>
      <c r="I55" s="1427"/>
      <c r="J55" s="1430" t="s">
        <v>34</v>
      </c>
      <c r="K55" s="1434" t="str">
        <f>+IF(入力シート!$J225="","",MID(TEXT(入力シート!$J225,"00000#"),入力シート!$BJ$9,1))</f>
        <v/>
      </c>
      <c r="L55" s="1435"/>
      <c r="M55" s="1434" t="str">
        <f>+IF(入力シート!$J225="","",MID(TEXT(入力シート!$J225,"00000#"),入力シート!$BL$9,1))</f>
        <v/>
      </c>
      <c r="N55" s="1435"/>
      <c r="O55" s="1434" t="str">
        <f>+IF(入力シート!$J225="","",MID(TEXT(入力シート!$J225,"00000#"),入力シート!$BN$9,1))</f>
        <v/>
      </c>
      <c r="P55" s="1435"/>
      <c r="Q55" s="1434" t="str">
        <f>+IF(入力シート!$J225="","",MID(TEXT(入力シート!$J225,"00000#"),入力シート!$BP$9,1))</f>
        <v/>
      </c>
      <c r="R55" s="1435"/>
      <c r="S55" s="1434" t="str">
        <f>+IF(入力シート!$J225="","",MID(TEXT(入力シート!$J225,"00000#"),入力シート!$BR$9,1))</f>
        <v/>
      </c>
      <c r="T55" s="1435"/>
      <c r="U55" s="1434" t="str">
        <f>+IF(入力シート!$J225="","",MID(TEXT(入力シート!$J225,"00000#"),入力シート!$BT$9,1))</f>
        <v/>
      </c>
      <c r="V55" s="1435"/>
      <c r="W55" s="1447" t="str">
        <f>+IF(入力シート!$L225="","",MID(入力シート!$L225,入力シート!BI$181,1))</f>
        <v/>
      </c>
      <c r="X55" s="1416"/>
      <c r="Y55" s="1416" t="str">
        <f>+IF(入力シート!$L225="","",MID(入力シート!$L225,入力シート!BK$181,1))</f>
        <v/>
      </c>
      <c r="Z55" s="1416"/>
      <c r="AA55" s="1416" t="str">
        <f>+IF(入力シート!$L225="","",MID(入力シート!$L225,入力シート!BM$181,1))</f>
        <v/>
      </c>
      <c r="AB55" s="1416"/>
      <c r="AC55" s="1416" t="str">
        <f>+IF(入力シート!$L225="","",MID(入力シート!$L225,入力シート!BO$181,1))</f>
        <v/>
      </c>
      <c r="AD55" s="1416"/>
      <c r="AE55" s="1416" t="str">
        <f>+IF(入力シート!$L225="","",MID(入力シート!$L225,入力シート!BQ$181,1))</f>
        <v/>
      </c>
      <c r="AF55" s="1416"/>
      <c r="AG55" s="1416" t="str">
        <f>+IF(入力シート!$L225="","",MID(入力シート!$L225,入力シート!BS$181,1))</f>
        <v/>
      </c>
      <c r="AH55" s="1416"/>
      <c r="AI55" s="1416" t="str">
        <f>+IF(入力シート!$L225="","",MID(入力シート!$L225,入力シート!BU$181,1))</f>
        <v/>
      </c>
      <c r="AJ55" s="1416"/>
      <c r="AK55" s="1416" t="str">
        <f>+IF(入力シート!$L225="","",MID(入力シート!$L225,入力シート!BW$181,1))</f>
        <v/>
      </c>
      <c r="AL55" s="1416"/>
      <c r="AM55" s="1416" t="str">
        <f>+IF(入力シート!$L225="","",MID(入力シート!$L225,入力シート!BY$181,1))</f>
        <v/>
      </c>
      <c r="AN55" s="1416"/>
      <c r="AO55" s="1416" t="str">
        <f>+IF(入力シート!$L225="","",MID(入力シート!$L225,入力シート!CA$181,1))</f>
        <v/>
      </c>
      <c r="AP55" s="1416"/>
      <c r="AQ55" s="1416" t="str">
        <f>+IF(入力シート!$L225="","",MID(入力シート!$L225,入力シート!CC$181,1))</f>
        <v/>
      </c>
      <c r="AR55" s="1416"/>
      <c r="AS55" s="1416" t="str">
        <f>+IF(入力シート!$L225="","",MID(入力シート!$L225,入力シート!CE$181,1))</f>
        <v/>
      </c>
      <c r="AT55" s="1416"/>
      <c r="AU55" s="1416" t="str">
        <f>+IF(入力シート!$L225="","",MID(入力シート!$L225,入力シート!CG$181,1))</f>
        <v/>
      </c>
      <c r="AV55" s="1416"/>
      <c r="AW55" s="1416" t="str">
        <f>+IF(入力シート!$L225="","",MID(入力シート!$L225,入力シート!CI$181,1))</f>
        <v/>
      </c>
      <c r="AX55" s="1416"/>
      <c r="AY55" s="1416" t="str">
        <f>+IF(入力シート!$L225="","",MID(入力シート!$L225,入力シート!CK$181,1))</f>
        <v/>
      </c>
      <c r="AZ55" s="1416"/>
      <c r="BA55" s="1416" t="str">
        <f>+IF(入力シート!$L225="","",MID(入力シート!$L225,入力シート!CM$181,1))</f>
        <v/>
      </c>
      <c r="BB55" s="1416"/>
      <c r="BC55" s="1416" t="str">
        <f>+IF(入力シート!$L225="","",MID(入力シート!$L225,入力シート!CO$181,1))</f>
        <v/>
      </c>
      <c r="BD55" s="1416"/>
      <c r="BE55" s="1811" t="str">
        <f>+IF(入力シート!$L225="","",MID(入力シート!$L225,入力シート!CQ$181,1))</f>
        <v/>
      </c>
      <c r="BF55" s="1812"/>
      <c r="BG55" s="655" t="str">
        <f>+IF(入力シート!$AH225="","",MID(TEXT(入力シート!$AH225,"00#"),入力シート!BI$183,1))</f>
        <v/>
      </c>
      <c r="BH55" s="656" t="str">
        <f>+IF(入力シート!$AH225="","",MID(TEXT(入力シート!$AH225,"00#"),入力シート!BJ$183,1))</f>
        <v/>
      </c>
      <c r="BI55" s="552" t="str">
        <f>+IF(入力シート!$AH225="","",MID(TEXT(入力シート!$AH225,"00#"),入力シート!BK$183,1))</f>
        <v/>
      </c>
      <c r="BJ55" s="553" t="s">
        <v>34</v>
      </c>
      <c r="BK55" s="552" t="str">
        <f>+IF(入力シート!$AK225="","",MID(TEXT(入力シート!$AK225,"000#"),入力シート!BI$183,1))</f>
        <v/>
      </c>
      <c r="BL55" s="552" t="str">
        <f>+IF(入力シート!$AK225="","",MID(TEXT(入力シート!$AK225,"000#"),入力シート!BJ$183,1))</f>
        <v/>
      </c>
      <c r="BM55" s="552" t="str">
        <f>+IF(入力シート!$AK225="","",MID(TEXT(入力シート!$AK225,"000#"),入力シート!BK$183,1))</f>
        <v/>
      </c>
      <c r="BN55" s="552" t="str">
        <f>+IF(入力シート!$AK225="","",MID(TEXT(入力シート!$AK225,"000#"),入力シート!BL$183,1))</f>
        <v/>
      </c>
      <c r="BO55" s="1418" t="str">
        <f>+IF(入力シート!$AM225="","",MID(入力シート!$AM225,入力シート!BI$181,1))</f>
        <v/>
      </c>
      <c r="BP55" s="1419"/>
      <c r="BQ55" s="1420" t="str">
        <f>+IF(入力シート!$AM225="","",MID(入力シート!$AM225,入力シート!BK$181,1))</f>
        <v/>
      </c>
      <c r="BR55" s="1421"/>
      <c r="BS55" s="1420" t="str">
        <f>+IF(入力シート!$AM225="","",MID(入力シート!$AM225,入力シート!BM$181,1))</f>
        <v/>
      </c>
      <c r="BT55" s="1421"/>
      <c r="BU55" s="1441" t="str">
        <f>+IF(入力シート!$AM225="","",MID(入力シート!$AM225,入力シート!BO$181,1))</f>
        <v/>
      </c>
      <c r="BV55" s="1442"/>
      <c r="BW55" s="1420" t="str">
        <f>+IF(入力シート!$AM225="","",MID(入力シート!$AM225,入力シート!BQ$181,1))</f>
        <v/>
      </c>
      <c r="BX55" s="1421"/>
      <c r="BY55" s="1420" t="str">
        <f>+IF(入力シート!$AM225="","",MID(入力シート!$AM225,入力シート!BS$181,1))</f>
        <v/>
      </c>
      <c r="BZ55" s="1421"/>
      <c r="CA55" s="1441" t="str">
        <f>+IF(入力シート!$AM225="","",MID(入力シート!$AM225,入力シート!BU$181,1))</f>
        <v/>
      </c>
      <c r="CB55" s="1442"/>
      <c r="CC55" s="1420" t="str">
        <f>+IF(入力シート!$AM225="","",MID(入力シート!$AM225,入力シート!BW$181,1))</f>
        <v/>
      </c>
      <c r="CD55" s="1443"/>
      <c r="CE55" s="1422" t="str">
        <f>+IF(入力シート!$Z225="","",MID(入力シート!$Z225,入力シート!BI$181,1))</f>
        <v/>
      </c>
      <c r="CF55" s="1423"/>
      <c r="CG55" s="1438" t="str">
        <f>+IF(入力シート!$Z225="","",MID(入力シート!$Z225,入力シート!BK$181,1))</f>
        <v/>
      </c>
      <c r="CH55" s="1439"/>
      <c r="CI55" s="1438" t="str">
        <f>+IF(入力シート!$Z225="","",MID(入力シート!$Z225,入力シート!BM$181,1))</f>
        <v/>
      </c>
      <c r="CJ55" s="1439"/>
      <c r="CK55" s="1438" t="str">
        <f>+IF(入力シート!$Z225="","",MID(入力シート!$Z225,入力シート!BO$181,1))</f>
        <v/>
      </c>
      <c r="CL55" s="1439"/>
      <c r="CM55" s="1438" t="str">
        <f>+IF(入力シート!$Z225="","",MID(入力シート!$Z225,入力シート!BQ$181,1))</f>
        <v/>
      </c>
      <c r="CN55" s="1439"/>
      <c r="CO55" s="1438" t="str">
        <f>+IF(入力シート!$Z225="","",MID(入力シート!$Z225,入力シート!BS$181,1))</f>
        <v/>
      </c>
      <c r="CP55" s="1439"/>
      <c r="CQ55" s="1438" t="str">
        <f>+IF(入力シート!$Z225="","",MID(入力シート!$Z225,入力シート!BU$181,1))</f>
        <v/>
      </c>
      <c r="CR55" s="1440"/>
      <c r="CS55" s="654"/>
      <c r="CT55" s="654"/>
      <c r="CU55" s="654"/>
      <c r="CV55" s="654" t="str">
        <f>+IF(入力シート!$Z225="","",MID(入力シート!$Z225,入力シート!BU$181,1))</f>
        <v/>
      </c>
      <c r="CW55" s="654"/>
      <c r="CX55" s="566"/>
      <c r="CY55" s="566"/>
      <c r="CZ55" s="566"/>
      <c r="DA55" s="566"/>
      <c r="DB55" s="589">
        <f>+SUM(DD55:FX56)</f>
        <v>0</v>
      </c>
      <c r="DD55" s="652">
        <f>IF(ISERROR(VLOOKUP(W55,'環境依存文字（電子入札利用不可）'!$A:$A,1,FALSE))=TRUE,IF(SUBSTITUTE(W55,"　","")="",0,IF($CV$3&lt;=CODE(W55),IF(AND($DB$3&lt;=CODE(W55),CODE(W55)&lt;=$DD$3),0,IF(AND($DG$3&lt;=CODE(W55),CODE(W55)&lt;=$DI$3),0,1)),0)),1)</f>
        <v>0</v>
      </c>
      <c r="DE55" s="652"/>
      <c r="DF55" s="652">
        <f>IF(ISERROR(VLOOKUP(Y55,'環境依存文字（電子入札利用不可）'!$A:$A,1,FALSE))=TRUE,IF(SUBSTITUTE(Y55,"　","")="",0,IF($CV$3&lt;=CODE(Y55),IF(AND($DB$3&lt;=CODE(Y55),CODE(Y55)&lt;=$DD$3),0,IF(AND($DG$3&lt;=CODE(Y55),CODE(Y55)&lt;=$DI$3),0,1)),0)),1)</f>
        <v>0</v>
      </c>
      <c r="DG55" s="652"/>
      <c r="DH55" s="652">
        <f>IF(ISERROR(VLOOKUP(AA55,'環境依存文字（電子入札利用不可）'!$A:$A,1,FALSE))=TRUE,IF(SUBSTITUTE(AA55,"　","")="",0,IF($CV$3&lt;=CODE(AA55),IF(AND($DB$3&lt;=CODE(AA55),CODE(AA55)&lt;=$DD$3),0,IF(AND($DG$3&lt;=CODE(AA55),CODE(AA55)&lt;=$DI$3),0,1)),0)),1)</f>
        <v>0</v>
      </c>
      <c r="DI55" s="652"/>
      <c r="DJ55" s="652">
        <f>IF(ISERROR(VLOOKUP(AC55,'環境依存文字（電子入札利用不可）'!$A:$A,1,FALSE))=TRUE,IF(SUBSTITUTE(AC55,"　","")="",0,IF($CV$3&lt;=CODE(AC55),IF(AND($DB$3&lt;=CODE(AC55),CODE(AC55)&lt;=$DD$3),0,IF(AND($DG$3&lt;=CODE(AC55),CODE(AC55)&lt;=$DI$3),0,1)),0)),1)</f>
        <v>0</v>
      </c>
      <c r="DK55" s="652"/>
      <c r="DL55" s="652">
        <f>IF(ISERROR(VLOOKUP(AE55,'環境依存文字（電子入札利用不可）'!$A:$A,1,FALSE))=TRUE,IF(SUBSTITUTE(AE55,"　","")="",0,IF($CV$3&lt;=CODE(AE55),IF(AND($DB$3&lt;=CODE(AE55),CODE(AE55)&lt;=$DD$3),0,IF(AND($DG$3&lt;=CODE(AE55),CODE(AE55)&lt;=$DI$3),0,1)),0)),1)</f>
        <v>0</v>
      </c>
      <c r="DM55" s="652"/>
      <c r="DN55" s="652">
        <f>IF(ISERROR(VLOOKUP(AG55,'環境依存文字（電子入札利用不可）'!$A:$A,1,FALSE))=TRUE,IF(SUBSTITUTE(AG55,"　","")="",0,IF($CV$3&lt;=CODE(AG55),IF(AND($DB$3&lt;=CODE(AG55),CODE(AG55)&lt;=$DD$3),0,IF(AND($DG$3&lt;=CODE(AG55),CODE(AG55)&lt;=$DI$3),0,1)),0)),1)</f>
        <v>0</v>
      </c>
      <c r="DO55" s="652"/>
      <c r="DP55" s="652">
        <f>IF(ISERROR(VLOOKUP(AI55,'環境依存文字（電子入札利用不可）'!$A:$A,1,FALSE))=TRUE,IF(SUBSTITUTE(AI55,"　","")="",0,IF($CV$3&lt;=CODE(AI55),IF(AND($DB$3&lt;=CODE(AI55),CODE(AI55)&lt;=$DD$3),0,IF(AND($DG$3&lt;=CODE(AI55),CODE(AI55)&lt;=$DI$3),0,1)),0)),1)</f>
        <v>0</v>
      </c>
      <c r="DQ55" s="652"/>
      <c r="DR55" s="652">
        <f>IF(ISERROR(VLOOKUP(AK55,'環境依存文字（電子入札利用不可）'!$A:$A,1,FALSE))=TRUE,IF(SUBSTITUTE(AK55,"　","")="",0,IF($CV$3&lt;=CODE(AK55),IF(AND($DB$3&lt;=CODE(AK55),CODE(AK55)&lt;=$DD$3),0,IF(AND($DG$3&lt;=CODE(AK55),CODE(AK55)&lt;=$DI$3),0,1)),0)),1)</f>
        <v>0</v>
      </c>
      <c r="DS55" s="652"/>
      <c r="DT55" s="652">
        <f>IF(ISERROR(VLOOKUP(AM55,'環境依存文字（電子入札利用不可）'!$A:$A,1,FALSE))=TRUE,IF(SUBSTITUTE(AM55,"　","")="",0,IF($CV$3&lt;=CODE(AM55),IF(AND($DB$3&lt;=CODE(AM55),CODE(AM55)&lt;=$DD$3),0,IF(AND($DG$3&lt;=CODE(AM55),CODE(AM55)&lt;=$DI$3),0,1)),0)),1)</f>
        <v>0</v>
      </c>
      <c r="DU55" s="652"/>
      <c r="DV55" s="652">
        <f>IF(ISERROR(VLOOKUP(AO55,'環境依存文字（電子入札利用不可）'!$A:$A,1,FALSE))=TRUE,IF(SUBSTITUTE(AO55,"　","")="",0,IF($CV$3&lt;=CODE(AO55),IF(AND($DB$3&lt;=CODE(AO55),CODE(AO55)&lt;=$DD$3),0,IF(AND($DG$3&lt;=CODE(AO55),CODE(AO55)&lt;=$DI$3),0,1)),0)),1)</f>
        <v>0</v>
      </c>
      <c r="DW55" s="652"/>
      <c r="DX55" s="652">
        <f>IF(ISERROR(VLOOKUP(AQ55,'環境依存文字（電子入札利用不可）'!$A:$A,1,FALSE))=TRUE,IF(SUBSTITUTE(AQ55,"　","")="",0,IF($CV$3&lt;=CODE(AQ55),IF(AND($DB$3&lt;=CODE(AQ55),CODE(AQ55)&lt;=$DD$3),0,IF(AND($DG$3&lt;=CODE(AQ55),CODE(AQ55)&lt;=$DI$3),0,1)),0)),1)</f>
        <v>0</v>
      </c>
      <c r="DY55" s="652"/>
      <c r="DZ55" s="652">
        <f>IF(ISERROR(VLOOKUP(AS55,'環境依存文字（電子入札利用不可）'!$A:$A,1,FALSE))=TRUE,IF(SUBSTITUTE(AS55,"　","")="",0,IF($CV$3&lt;=CODE(AS55),IF(AND($DB$3&lt;=CODE(AS55),CODE(AS55)&lt;=$DD$3),0,IF(AND($DG$3&lt;=CODE(AS55),CODE(AS55)&lt;=$DI$3),0,1)),0)),1)</f>
        <v>0</v>
      </c>
      <c r="EA55" s="652"/>
      <c r="EB55" s="652">
        <f>IF(ISERROR(VLOOKUP(AU55,'環境依存文字（電子入札利用不可）'!$A:$A,1,FALSE))=TRUE,IF(SUBSTITUTE(AU55,"　","")="",0,IF($CV$3&lt;=CODE(AU55),IF(AND($DB$3&lt;=CODE(AU55),CODE(AU55)&lt;=$DD$3),0,IF(AND($DG$3&lt;=CODE(AU55),CODE(AU55)&lt;=$DI$3),0,1)),0)),1)</f>
        <v>0</v>
      </c>
      <c r="EC55" s="652"/>
      <c r="ED55" s="652">
        <f>IF(ISERROR(VLOOKUP(AW55,'環境依存文字（電子入札利用不可）'!$A:$A,1,FALSE))=TRUE,IF(SUBSTITUTE(AW55,"　","")="",0,IF($CV$3&lt;=CODE(AW55),IF(AND($DB$3&lt;=CODE(AW55),CODE(AW55)&lt;=$DD$3),0,IF(AND($DG$3&lt;=CODE(AW55),CODE(AW55)&lt;=$DI$3),0,1)),0)),1)</f>
        <v>0</v>
      </c>
      <c r="EE55" s="652"/>
      <c r="EF55" s="652">
        <f>IF(ISERROR(VLOOKUP(AY55,'環境依存文字（電子入札利用不可）'!$A:$A,1,FALSE))=TRUE,IF(SUBSTITUTE(AY55,"　","")="",0,IF($CV$3&lt;=CODE(AY55),IF(AND($DB$3&lt;=CODE(AY55),CODE(AY55)&lt;=$DD$3),0,IF(AND($DG$3&lt;=CODE(AY55),CODE(AY55)&lt;=$DI$3),0,1)),0)),1)</f>
        <v>0</v>
      </c>
      <c r="EG55" s="652"/>
      <c r="EH55" s="652">
        <f>IF(ISERROR(VLOOKUP(BA55,'環境依存文字（電子入札利用不可）'!$A:$A,1,FALSE))=TRUE,IF(SUBSTITUTE(BA55,"　","")="",0,IF($CV$3&lt;=CODE(BA55),IF(AND($DB$3&lt;=CODE(BA55),CODE(BA55)&lt;=$DD$3),0,IF(AND($DG$3&lt;=CODE(BA55),CODE(BA55)&lt;=$DI$3),0,1)),0)),1)</f>
        <v>0</v>
      </c>
      <c r="EI55" s="652"/>
      <c r="EJ55" s="652">
        <f>IF(ISERROR(VLOOKUP(BC55,'環境依存文字（電子入札利用不可）'!$A:$A,1,FALSE))=TRUE,IF(SUBSTITUTE(BC55,"　","")="",0,IF($CV$3&lt;=CODE(BC55),IF(AND($DB$3&lt;=CODE(BC55),CODE(BC55)&lt;=$DD$3),0,IF(AND($DG$3&lt;=CODE(BC55),CODE(BC55)&lt;=$DI$3),0,1)),0)),1)</f>
        <v>0</v>
      </c>
      <c r="EK55" s="652"/>
      <c r="EL55" s="652">
        <f>IF(ISERROR(VLOOKUP(BE55,'環境依存文字（電子入札利用不可）'!$A:$A,1,FALSE))=TRUE,IF(SUBSTITUTE(BE55,"　","")="",0,IF($CV$3&lt;=CODE(BE55),IF(AND($DB$3&lt;=CODE(BE55),CODE(BE55)&lt;=$DD$3),0,IF(AND($DG$3&lt;=CODE(BE55),CODE(BE55)&lt;=$DI$3),0,1)),0)),1)</f>
        <v>0</v>
      </c>
      <c r="EM55" s="652"/>
      <c r="EN55" s="652"/>
      <c r="EO55" s="652"/>
      <c r="EP55" s="652"/>
      <c r="EQ55" s="652"/>
      <c r="ER55" s="652"/>
      <c r="ES55" s="652"/>
      <c r="ET55" s="652"/>
      <c r="EU55" s="652"/>
      <c r="EV55" s="652">
        <f>IF(ISERROR(VLOOKUP(BO55,'環境依存文字（電子入札利用不可）'!$A:$A,1,FALSE))=TRUE,IF(SUBSTITUTE(BO55,"　","")="",0,IF($CV$3&lt;=CODE(BO55),IF(AND($DB$3&lt;=CODE(BO55),CODE(BO55)&lt;=$DD$3),0,IF(AND($DG$3&lt;=CODE(BO55),CODE(BO55)&lt;=$DI$3),0,1)),0)),1)</f>
        <v>0</v>
      </c>
      <c r="EW55" s="652"/>
      <c r="EX55" s="652">
        <f>IF(ISERROR(VLOOKUP(BQ55,'環境依存文字（電子入札利用不可）'!$A:$A,1,FALSE))=TRUE,IF(SUBSTITUTE(BQ55,"　","")="",0,IF($CV$3&lt;=CODE(BQ55),IF(AND($DB$3&lt;=CODE(BQ55),CODE(BQ55)&lt;=$DD$3),0,IF(AND($DG$3&lt;=CODE(BQ55),CODE(BQ55)&lt;=$DI$3),0,1)),0)),1)</f>
        <v>0</v>
      </c>
      <c r="EY55" s="652"/>
      <c r="EZ55" s="652">
        <f>IF(ISERROR(VLOOKUP(BS55,'環境依存文字（電子入札利用不可）'!$A:$A,1,FALSE))=TRUE,IF(SUBSTITUTE(BS55,"　","")="",0,IF($CV$3&lt;=CODE(BS55),IF(AND($DB$3&lt;=CODE(BS55),CODE(BS55)&lt;=$DD$3),0,IF(AND($DG$3&lt;=CODE(BS55),CODE(BS55)&lt;=$DI$3),0,1)),0)),1)</f>
        <v>0</v>
      </c>
      <c r="FA55" s="652"/>
      <c r="FB55" s="652">
        <f>IF(ISERROR(VLOOKUP(BU55,'環境依存文字（電子入札利用不可）'!$A:$A,1,FALSE))=TRUE,IF(SUBSTITUTE(BU55,"　","")="",0,IF($CV$3&lt;=CODE(BU55),IF(AND($DB$3&lt;=CODE(BU55),CODE(BU55)&lt;=$DD$3),0,IF(AND($DG$3&lt;=CODE(BU55),CODE(BU55)&lt;=$DI$3),0,1)),0)),1)</f>
        <v>0</v>
      </c>
      <c r="FC55" s="652"/>
      <c r="FD55" s="652">
        <f>IF(ISERROR(VLOOKUP(BW55,'環境依存文字（電子入札利用不可）'!$A:$A,1,FALSE))=TRUE,IF(SUBSTITUTE(BW55,"　","")="",0,IF($CV$3&lt;=CODE(BW55),IF(AND($DB$3&lt;=CODE(BW55),CODE(BW55)&lt;=$DD$3),0,IF(AND($DG$3&lt;=CODE(BW55),CODE(BW55)&lt;=$DI$3),0,1)),0)),1)</f>
        <v>0</v>
      </c>
      <c r="FE55" s="652"/>
      <c r="FF55" s="652">
        <f>IF(ISERROR(VLOOKUP(BY55,'環境依存文字（電子入札利用不可）'!$A:$A,1,FALSE))=TRUE,IF(SUBSTITUTE(BY55,"　","")="",0,IF($CV$3&lt;=CODE(BY55),IF(AND($DB$3&lt;=CODE(BY55),CODE(BY55)&lt;=$DD$3),0,IF(AND($DG$3&lt;=CODE(BY55),CODE(BY55)&lt;=$DI$3),0,1)),0)),1)</f>
        <v>0</v>
      </c>
      <c r="FG55" s="652"/>
      <c r="FH55" s="652">
        <f>IF(ISERROR(VLOOKUP(CA55,'環境依存文字（電子入札利用不可）'!$A:$A,1,FALSE))=TRUE,IF(SUBSTITUTE(CA55,"　","")="",0,IF($CV$3&lt;=CODE(CA55),IF(AND($DB$3&lt;=CODE(CA55),CODE(CA55)&lt;=$DD$3),0,IF(AND($DG$3&lt;=CODE(CA55),CODE(CA55)&lt;=$DI$3),0,1)),0)),1)</f>
        <v>0</v>
      </c>
      <c r="FI55" s="652"/>
      <c r="FJ55" s="652">
        <f>IF(ISERROR(VLOOKUP(CC55,'環境依存文字（電子入札利用不可）'!$A:$A,1,FALSE))=TRUE,IF(SUBSTITUTE(CC55,"　","")="",0,IF($CV$3&lt;=CODE(CC55),IF(AND($DB$3&lt;=CODE(CC55),CODE(CC55)&lt;=$DD$3),0,IF(AND($DG$3&lt;=CODE(CC55),CODE(CC55)&lt;=$DI$3),0,1)),0)),1)</f>
        <v>0</v>
      </c>
      <c r="FK55" s="652"/>
      <c r="FL55" s="652">
        <f>IF(ISERROR(VLOOKUP(CE55,'環境依存文字（電子入札利用不可）'!$A:$A,1,FALSE))=TRUE,IF(SUBSTITUTE(CE55,"　","")="",0,IF($CV$3&lt;=CODE(CE55),IF(AND($DB$3&lt;=CODE(CE55),CODE(CE55)&lt;=$DD$3),0,IF(AND($DG$3&lt;=CODE(CE55),CODE(CE55)&lt;=$DI$3),0,1)),0)),1)</f>
        <v>0</v>
      </c>
      <c r="FM55" s="652"/>
      <c r="FN55" s="652">
        <f>IF(ISERROR(VLOOKUP(CG55,'環境依存文字（電子入札利用不可）'!$A:$A,1,FALSE))=TRUE,IF(SUBSTITUTE(CG55,"　","")="",0,IF($CV$3&lt;=CODE(CG55),IF(AND($DB$3&lt;=CODE(CG55),CODE(CG55)&lt;=$DD$3),0,IF(AND($DG$3&lt;=CODE(CG55),CODE(CG55)&lt;=$DI$3),0,1)),0)),1)</f>
        <v>0</v>
      </c>
      <c r="FO55" s="652"/>
      <c r="FP55" s="652">
        <f>IF(ISERROR(VLOOKUP(CI55,'環境依存文字（電子入札利用不可）'!$A:$A,1,FALSE))=TRUE,IF(SUBSTITUTE(CI55,"　","")="",0,IF($CV$3&lt;=CODE(CI55),IF(AND($DB$3&lt;=CODE(CI55),CODE(CI55)&lt;=$DD$3),0,IF(AND($DG$3&lt;=CODE(CI55),CODE(CI55)&lt;=$DI$3),0,1)),0)),1)</f>
        <v>0</v>
      </c>
      <c r="FQ55" s="652"/>
      <c r="FR55" s="652">
        <f>IF(ISERROR(VLOOKUP(CK55,'環境依存文字（電子入札利用不可）'!$A:$A,1,FALSE))=TRUE,IF(SUBSTITUTE(CK55,"　","")="",0,IF($CV$3&lt;=CODE(CK55),IF(AND($DB$3&lt;=CODE(CK55),CODE(CK55)&lt;=$DD$3),0,IF(AND($DG$3&lt;=CODE(CK55),CODE(CK55)&lt;=$DI$3),0,1)),0)),1)</f>
        <v>0</v>
      </c>
      <c r="FS55" s="652"/>
      <c r="FT55" s="652">
        <f>IF(ISERROR(VLOOKUP(CM55,'環境依存文字（電子入札利用不可）'!$A:$A,1,FALSE))=TRUE,IF(SUBSTITUTE(CM55,"　","")="",0,IF($CV$3&lt;=CODE(CM55),IF(AND($DB$3&lt;=CODE(CM55),CODE(CM55)&lt;=$DD$3),0,IF(AND($DG$3&lt;=CODE(CM55),CODE(CM55)&lt;=$DI$3),0,1)),0)),1)</f>
        <v>0</v>
      </c>
      <c r="FU55" s="652"/>
      <c r="FV55" s="652">
        <f>IF(ISERROR(VLOOKUP(CO55,'環境依存文字（電子入札利用不可）'!$A:$A,1,FALSE))=TRUE,IF(SUBSTITUTE(CO55,"　","")="",0,IF($CV$3&lt;=CODE(CO55),IF(AND($DB$3&lt;=CODE(CO55),CODE(CO55)&lt;=$DD$3),0,IF(AND($DG$3&lt;=CODE(CO55),CODE(CO55)&lt;=$DI$3),0,1)),0)),1)</f>
        <v>0</v>
      </c>
      <c r="FW55" s="652"/>
      <c r="FX55" s="652">
        <f>IF(ISERROR(VLOOKUP(CQ55,'環境依存文字（電子入札利用不可）'!$A:$A,1,FALSE))=TRUE,IF(SUBSTITUTE(CQ55,"　","")="",0,IF($CV$3&lt;=CODE(CQ55),IF(AND($DB$3&lt;=CODE(CQ55),CODE(CQ55)&lt;=$DD$3),0,IF(AND($DG$3&lt;=CODE(CQ55),CODE(CQ55)&lt;=$DI$3),0,1)),0)),1)</f>
        <v>0</v>
      </c>
    </row>
    <row r="56" spans="1:180" ht="24" customHeight="1" thickBot="1">
      <c r="B56" s="1425"/>
      <c r="C56" s="1428"/>
      <c r="D56" s="1429"/>
      <c r="E56" s="1431"/>
      <c r="F56" s="1433"/>
      <c r="G56" s="1429"/>
      <c r="H56" s="1433"/>
      <c r="I56" s="1429"/>
      <c r="J56" s="1431"/>
      <c r="K56" s="1436"/>
      <c r="L56" s="1437"/>
      <c r="M56" s="1436"/>
      <c r="N56" s="1437"/>
      <c r="O56" s="1436"/>
      <c r="P56" s="1437"/>
      <c r="Q56" s="1436"/>
      <c r="R56" s="1437"/>
      <c r="S56" s="1436"/>
      <c r="T56" s="1437"/>
      <c r="U56" s="1436"/>
      <c r="V56" s="1437"/>
      <c r="W56" s="1448" t="str">
        <f>+IF(入力シート!$L225="","",MID(入力シート!$L225,入力シート!CS$181,1))</f>
        <v/>
      </c>
      <c r="X56" s="1414"/>
      <c r="Y56" s="1414" t="str">
        <f>+IF(入力シート!$L225="","",MID(入力シート!$L225,入力シート!CU$181,1))</f>
        <v/>
      </c>
      <c r="Z56" s="1414"/>
      <c r="AA56" s="1414" t="str">
        <f>+IF(入力シート!$L225="","",MID(入力シート!$L225,入力シート!CW$181,1))</f>
        <v/>
      </c>
      <c r="AB56" s="1414"/>
      <c r="AC56" s="1414" t="str">
        <f>+IF(入力シート!$L225="","",MID(入力シート!$L225,入力シート!CY$181,1))</f>
        <v/>
      </c>
      <c r="AD56" s="1414"/>
      <c r="AE56" s="1414" t="str">
        <f>+IF(入力シート!$L225="","",MID(入力シート!$L225,入力シート!DA$181,1))</f>
        <v/>
      </c>
      <c r="AF56" s="1414"/>
      <c r="AG56" s="1414" t="str">
        <f>+IF(入力シート!$L225="","",MID(入力シート!$L225,入力シート!DC$181,1))</f>
        <v/>
      </c>
      <c r="AH56" s="1414"/>
      <c r="AI56" s="1414" t="str">
        <f>+IF(入力シート!$L225="","",MID(入力シート!$L225,入力シート!DE$181,1))</f>
        <v/>
      </c>
      <c r="AJ56" s="1414"/>
      <c r="AK56" s="1414" t="str">
        <f>+IF(入力シート!$L225="","",MID(入力シート!$L225,入力シート!DG$181,1))</f>
        <v/>
      </c>
      <c r="AL56" s="1414"/>
      <c r="AM56" s="1414" t="str">
        <f>+IF(入力シート!$L225="","",MID(入力シート!$L225,入力シート!DI$181,1))</f>
        <v/>
      </c>
      <c r="AN56" s="1414"/>
      <c r="AO56" s="1414" t="str">
        <f>+IF(入力シート!$L225="","",MID(入力シート!$L225,入力シート!DK$181,1))</f>
        <v/>
      </c>
      <c r="AP56" s="1414"/>
      <c r="AQ56" s="1414" t="str">
        <f>+IF(入力シート!$L225="","",MID(入力シート!$L225,入力シート!DM$181,1))</f>
        <v/>
      </c>
      <c r="AR56" s="1414"/>
      <c r="AS56" s="1414" t="str">
        <f>+IF(入力シート!$L225="","",MID(入力シート!$L225,入力シート!DO$181,1))</f>
        <v/>
      </c>
      <c r="AT56" s="1414"/>
      <c r="AU56" s="1414" t="str">
        <f>+IF(入力シート!$L225="","",MID(入力シート!$L225,入力シート!DQ$181,1))</f>
        <v/>
      </c>
      <c r="AV56" s="1414"/>
      <c r="AW56" s="1414" t="str">
        <f>+IF(入力シート!$L225="","",MID(入力シート!$L225,入力シート!DS$181,1))</f>
        <v/>
      </c>
      <c r="AX56" s="1414"/>
      <c r="AY56" s="1414" t="str">
        <f>+IF(入力シート!$L225="","",MID(入力シート!$L225,入力シート!DU$181,1))</f>
        <v/>
      </c>
      <c r="AZ56" s="1414"/>
      <c r="BA56" s="1414" t="str">
        <f>+IF(入力シート!$L225="","",MID(入力シート!$L225,入力シート!DW$181,1))</f>
        <v/>
      </c>
      <c r="BB56" s="1414"/>
      <c r="BC56" s="1414" t="str">
        <f>+IF(入力シート!$L225="","",MID(入力シート!$L225,入力シート!DY$181,1))</f>
        <v/>
      </c>
      <c r="BD56" s="1414"/>
      <c r="BE56" s="1809" t="str">
        <f>+IF(入力シート!$L225="","",MID(入力シート!$L225,入力シート!EA$181,1))</f>
        <v/>
      </c>
      <c r="BF56" s="1810"/>
      <c r="BG56" s="1409" t="str">
        <f>+IF(入力シート!$BJ225="","",MID(入力シート!$BJ225,入力シート!BI$181,1))</f>
        <v>　</v>
      </c>
      <c r="BH56" s="1410"/>
      <c r="BI56" s="1405" t="str">
        <f>+IF(入力シート!$BJ225="","",MID(入力シート!$BJ225,入力シート!BK$181,1))</f>
        <v/>
      </c>
      <c r="BJ56" s="1406"/>
      <c r="BK56" s="1411" t="str">
        <f>+IF(入力シート!$BJ225="","",MID(入力シート!$BJ225,入力シート!BM$181,1))</f>
        <v/>
      </c>
      <c r="BL56" s="1412"/>
      <c r="BM56" s="1405" t="str">
        <f>+IF(入力シート!$BJ225="","",MID(入力シート!$BJ225,入力シート!BO$181,1))</f>
        <v/>
      </c>
      <c r="BN56" s="1406"/>
      <c r="BO56" s="1405" t="str">
        <f>+IF(入力シート!$BJ225="","",MID(入力シート!$BJ225,入力シート!BQ$181,1))</f>
        <v/>
      </c>
      <c r="BP56" s="1406"/>
      <c r="BQ56" s="1411" t="str">
        <f>+IF(入力シート!$BJ225="","",MID(入力シート!$BJ225,入力シート!BS$181,1))</f>
        <v/>
      </c>
      <c r="BR56" s="1412"/>
      <c r="BS56" s="1405" t="str">
        <f>+IF(入力シート!$BJ225="","",MID(入力シート!$BJ225,入力シート!BU$181,1))</f>
        <v/>
      </c>
      <c r="BT56" s="1406"/>
      <c r="BU56" s="1405" t="str">
        <f>+IF(入力シート!$BJ225="","",MID(入力シート!$BJ225,入力シート!BW$181,1))</f>
        <v/>
      </c>
      <c r="BV56" s="1406"/>
      <c r="BW56" s="1405" t="str">
        <f>+IF(入力シート!$BJ225="","",MID(入力シート!$BJ225,入力シート!BY$181,1))</f>
        <v/>
      </c>
      <c r="BX56" s="1406"/>
      <c r="BY56" s="1405" t="str">
        <f>+IF(入力シート!$BJ225="","",MID(入力シート!$BJ225,入力シート!CA$181,1))</f>
        <v/>
      </c>
      <c r="BZ56" s="1406"/>
      <c r="CA56" s="1405" t="str">
        <f>+IF(入力シート!$BJ225="","",MID(入力シート!$BJ225,入力シート!CC$181,1))</f>
        <v/>
      </c>
      <c r="CB56" s="1406"/>
      <c r="CC56" s="1407" t="str">
        <f>+IF(入力シート!$BJ225="","",MID(入力シート!$BJ225,入力シート!CE$181,1))</f>
        <v/>
      </c>
      <c r="CD56" s="1408"/>
      <c r="CE56" s="1449" t="str">
        <f>+IF(入力シート!$AD225="","",MID(入力シート!$AD225,入力シート!BI$181,1))</f>
        <v/>
      </c>
      <c r="CF56" s="1445"/>
      <c r="CG56" s="1403" t="str">
        <f>+IF(入力シート!$AD225="","",MID(入力シート!$AD225,入力シート!BK$181,1))</f>
        <v/>
      </c>
      <c r="CH56" s="1404"/>
      <c r="CI56" s="1403" t="str">
        <f>+IF(入力シート!$AD225="","",MID(入力シート!$AD225,入力シート!BM$181,1))</f>
        <v/>
      </c>
      <c r="CJ56" s="1404"/>
      <c r="CK56" s="1403" t="str">
        <f>+IF(入力シート!$AD225="","",MID(入力シート!$AD225,入力シート!BO$181,1))</f>
        <v/>
      </c>
      <c r="CL56" s="1404"/>
      <c r="CM56" s="1403" t="str">
        <f>+IF(入力シート!$AD225="","",MID(入力シート!$AD225,入力シート!BQ$181,1))</f>
        <v/>
      </c>
      <c r="CN56" s="1404"/>
      <c r="CO56" s="1403" t="str">
        <f>+IF(入力シート!$AD225="","",MID(入力シート!$AD225,入力シート!BS$181,1))</f>
        <v/>
      </c>
      <c r="CP56" s="1404"/>
      <c r="CQ56" s="1403" t="str">
        <f>+IF(入力シート!$AD225="","",MID(入力シート!$AD225,入力シート!BU$181,1))</f>
        <v/>
      </c>
      <c r="CR56" s="1444"/>
      <c r="CS56" s="654"/>
      <c r="CT56" s="654"/>
      <c r="CU56" s="654"/>
      <c r="CV56" s="654" t="str">
        <f>+IF(入力シート!$AD225="","",MID(入力シート!$AD225,入力シート!BU$181,1))</f>
        <v/>
      </c>
      <c r="CW56" s="654"/>
      <c r="DB56" s="411"/>
      <c r="DC56" s="411"/>
      <c r="DD56" s="652">
        <f>IF(ISERROR(VLOOKUP(W56,'環境依存文字（電子入札利用不可）'!$A:$A,1,FALSE))=TRUE,IF(SUBSTITUTE(W56,"　","")="",0,IF($CV$3&lt;=CODE(W56),IF(AND($DB$3&lt;=CODE(W56),CODE(W56)&lt;=$DD$3),0,IF(AND($DG$3&lt;=CODE(W56),CODE(W56)&lt;=$DI$3),0,1)),0)),1)</f>
        <v>0</v>
      </c>
      <c r="DE56" s="652"/>
      <c r="DF56" s="652">
        <f>IF(ISERROR(VLOOKUP(Y56,'環境依存文字（電子入札利用不可）'!$A:$A,1,FALSE))=TRUE,IF(SUBSTITUTE(Y56,"　","")="",0,IF($CV$3&lt;=CODE(Y56),IF(AND($DB$3&lt;=CODE(Y56),CODE(Y56)&lt;=$DD$3),0,IF(AND($DG$3&lt;=CODE(Y56),CODE(Y56)&lt;=$DI$3),0,1)),0)),1)</f>
        <v>0</v>
      </c>
      <c r="DG56" s="652"/>
      <c r="DH56" s="652">
        <f>IF(ISERROR(VLOOKUP(AA56,'環境依存文字（電子入札利用不可）'!$A:$A,1,FALSE))=TRUE,IF(SUBSTITUTE(AA56,"　","")="",0,IF($CV$3&lt;=CODE(AA56),IF(AND($DB$3&lt;=CODE(AA56),CODE(AA56)&lt;=$DD$3),0,IF(AND($DG$3&lt;=CODE(AA56),CODE(AA56)&lt;=$DI$3),0,1)),0)),1)</f>
        <v>0</v>
      </c>
      <c r="DI56" s="652"/>
      <c r="DJ56" s="652">
        <f>IF(ISERROR(VLOOKUP(AC56,'環境依存文字（電子入札利用不可）'!$A:$A,1,FALSE))=TRUE,IF(SUBSTITUTE(AC56,"　","")="",0,IF($CV$3&lt;=CODE(AC56),IF(AND($DB$3&lt;=CODE(AC56),CODE(AC56)&lt;=$DD$3),0,IF(AND($DG$3&lt;=CODE(AC56),CODE(AC56)&lt;=$DI$3),0,1)),0)),1)</f>
        <v>0</v>
      </c>
      <c r="DK56" s="652"/>
      <c r="DL56" s="652">
        <f>IF(ISERROR(VLOOKUP(AE56,'環境依存文字（電子入札利用不可）'!$A:$A,1,FALSE))=TRUE,IF(SUBSTITUTE(AE56,"　","")="",0,IF($CV$3&lt;=CODE(AE56),IF(AND($DB$3&lt;=CODE(AE56),CODE(AE56)&lt;=$DD$3),0,IF(AND($DG$3&lt;=CODE(AE56),CODE(AE56)&lt;=$DI$3),0,1)),0)),1)</f>
        <v>0</v>
      </c>
      <c r="DM56" s="652"/>
      <c r="DN56" s="652">
        <f>IF(ISERROR(VLOOKUP(AG56,'環境依存文字（電子入札利用不可）'!$A:$A,1,FALSE))=TRUE,IF(SUBSTITUTE(AG56,"　","")="",0,IF($CV$3&lt;=CODE(AG56),IF(AND($DB$3&lt;=CODE(AG56),CODE(AG56)&lt;=$DD$3),0,IF(AND($DG$3&lt;=CODE(AG56),CODE(AG56)&lt;=$DI$3),0,1)),0)),1)</f>
        <v>0</v>
      </c>
      <c r="DO56" s="652"/>
      <c r="DP56" s="652">
        <f>IF(ISERROR(VLOOKUP(AI56,'環境依存文字（電子入札利用不可）'!$A:$A,1,FALSE))=TRUE,IF(SUBSTITUTE(AI56,"　","")="",0,IF($CV$3&lt;=CODE(AI56),IF(AND($DB$3&lt;=CODE(AI56),CODE(AI56)&lt;=$DD$3),0,IF(AND($DG$3&lt;=CODE(AI56),CODE(AI56)&lt;=$DI$3),0,1)),0)),1)</f>
        <v>0</v>
      </c>
      <c r="DQ56" s="652"/>
      <c r="DR56" s="652">
        <f>IF(ISERROR(VLOOKUP(AK56,'環境依存文字（電子入札利用不可）'!$A:$A,1,FALSE))=TRUE,IF(SUBSTITUTE(AK56,"　","")="",0,IF($CV$3&lt;=CODE(AK56),IF(AND($DB$3&lt;=CODE(AK56),CODE(AK56)&lt;=$DD$3),0,IF(AND($DG$3&lt;=CODE(AK56),CODE(AK56)&lt;=$DI$3),0,1)),0)),1)</f>
        <v>0</v>
      </c>
      <c r="DS56" s="652"/>
      <c r="DT56" s="652">
        <f>IF(ISERROR(VLOOKUP(AM56,'環境依存文字（電子入札利用不可）'!$A:$A,1,FALSE))=TRUE,IF(SUBSTITUTE(AM56,"　","")="",0,IF($CV$3&lt;=CODE(AM56),IF(AND($DB$3&lt;=CODE(AM56),CODE(AM56)&lt;=$DD$3),0,IF(AND($DG$3&lt;=CODE(AM56),CODE(AM56)&lt;=$DI$3),0,1)),0)),1)</f>
        <v>0</v>
      </c>
      <c r="DU56" s="652"/>
      <c r="DV56" s="652">
        <f>IF(ISERROR(VLOOKUP(AO56,'環境依存文字（電子入札利用不可）'!$A:$A,1,FALSE))=TRUE,IF(SUBSTITUTE(AO56,"　","")="",0,IF($CV$3&lt;=CODE(AO56),IF(AND($DB$3&lt;=CODE(AO56),CODE(AO56)&lt;=$DD$3),0,IF(AND($DG$3&lt;=CODE(AO56),CODE(AO56)&lt;=$DI$3),0,1)),0)),1)</f>
        <v>0</v>
      </c>
      <c r="DW56" s="652"/>
      <c r="DX56" s="652">
        <f>IF(ISERROR(VLOOKUP(AQ56,'環境依存文字（電子入札利用不可）'!$A:$A,1,FALSE))=TRUE,IF(SUBSTITUTE(AQ56,"　","")="",0,IF($CV$3&lt;=CODE(AQ56),IF(AND($DB$3&lt;=CODE(AQ56),CODE(AQ56)&lt;=$DD$3),0,IF(AND($DG$3&lt;=CODE(AQ56),CODE(AQ56)&lt;=$DI$3),0,1)),0)),1)</f>
        <v>0</v>
      </c>
      <c r="DY56" s="652"/>
      <c r="DZ56" s="652">
        <f>IF(ISERROR(VLOOKUP(AS56,'環境依存文字（電子入札利用不可）'!$A:$A,1,FALSE))=TRUE,IF(SUBSTITUTE(AS56,"　","")="",0,IF($CV$3&lt;=CODE(AS56),IF(AND($DB$3&lt;=CODE(AS56),CODE(AS56)&lt;=$DD$3),0,IF(AND($DG$3&lt;=CODE(AS56),CODE(AS56)&lt;=$DI$3),0,1)),0)),1)</f>
        <v>0</v>
      </c>
      <c r="EA56" s="652"/>
      <c r="EB56" s="652">
        <f>IF(ISERROR(VLOOKUP(AU56,'環境依存文字（電子入札利用不可）'!$A:$A,1,FALSE))=TRUE,IF(SUBSTITUTE(AU56,"　","")="",0,IF($CV$3&lt;=CODE(AU56),IF(AND($DB$3&lt;=CODE(AU56),CODE(AU56)&lt;=$DD$3),0,IF(AND($DG$3&lt;=CODE(AU56),CODE(AU56)&lt;=$DI$3),0,1)),0)),1)</f>
        <v>0</v>
      </c>
      <c r="EC56" s="652"/>
      <c r="ED56" s="652">
        <f>IF(ISERROR(VLOOKUP(AW56,'環境依存文字（電子入札利用不可）'!$A:$A,1,FALSE))=TRUE,IF(SUBSTITUTE(AW56,"　","")="",0,IF($CV$3&lt;=CODE(AW56),IF(AND($DB$3&lt;=CODE(AW56),CODE(AW56)&lt;=$DD$3),0,IF(AND($DG$3&lt;=CODE(AW56),CODE(AW56)&lt;=$DI$3),0,1)),0)),1)</f>
        <v>0</v>
      </c>
      <c r="EE56" s="652"/>
      <c r="EF56" s="652">
        <f>IF(ISERROR(VLOOKUP(AY56,'環境依存文字（電子入札利用不可）'!$A:$A,1,FALSE))=TRUE,IF(SUBSTITUTE(AY56,"　","")="",0,IF($CV$3&lt;=CODE(AY56),IF(AND($DB$3&lt;=CODE(AY56),CODE(AY56)&lt;=$DD$3),0,IF(AND($DG$3&lt;=CODE(AY56),CODE(AY56)&lt;=$DI$3),0,1)),0)),1)</f>
        <v>0</v>
      </c>
      <c r="EG56" s="652"/>
      <c r="EH56" s="652">
        <f>IF(ISERROR(VLOOKUP(BA56,'環境依存文字（電子入札利用不可）'!$A:$A,1,FALSE))=TRUE,IF(SUBSTITUTE(BA56,"　","")="",0,IF($CV$3&lt;=CODE(BA56),IF(AND($DB$3&lt;=CODE(BA56),CODE(BA56)&lt;=$DD$3),0,IF(AND($DG$3&lt;=CODE(BA56),CODE(BA56)&lt;=$DI$3),0,1)),0)),1)</f>
        <v>0</v>
      </c>
      <c r="EI56" s="652"/>
      <c r="EJ56" s="652">
        <f>IF(ISERROR(VLOOKUP(BC56,'環境依存文字（電子入札利用不可）'!$A:$A,1,FALSE))=TRUE,IF(SUBSTITUTE(BC56,"　","")="",0,IF($CV$3&lt;=CODE(BC56),IF(AND($DB$3&lt;=CODE(BC56),CODE(BC56)&lt;=$DD$3),0,IF(AND($DG$3&lt;=CODE(BC56),CODE(BC56)&lt;=$DI$3),0,1)),0)),1)</f>
        <v>0</v>
      </c>
      <c r="EK56" s="652"/>
      <c r="EL56" s="652">
        <f>IF(ISERROR(VLOOKUP(BE56,'環境依存文字（電子入札利用不可）'!$A:$A,1,FALSE))=TRUE,IF(SUBSTITUTE(BE56,"　","")="",0,IF($CV$3&lt;=CODE(BE56),IF(AND($DB$3&lt;=CODE(BE56),CODE(BE56)&lt;=$DD$3),0,IF(AND($DG$3&lt;=CODE(BE56),CODE(BE56)&lt;=$DI$3),0,1)),0)),1)</f>
        <v>0</v>
      </c>
      <c r="EM56" s="652"/>
      <c r="EN56" s="652">
        <f>IF(ISERROR(VLOOKUP(BG56,'環境依存文字（電子入札利用不可）'!$A:$A,1,FALSE))=TRUE,IF(SUBSTITUTE(BG56,"　","")="",0,IF($CV$3&lt;=CODE(BG56),IF(AND($DB$3&lt;=CODE(BG56),CODE(BG56)&lt;=$DD$3),0,IF(AND($DG$3&lt;=CODE(BG56),CODE(BG56)&lt;=$DI$3),0,1)),0)),1)</f>
        <v>0</v>
      </c>
      <c r="EO56" s="652"/>
      <c r="EP56" s="652">
        <f>IF(ISERROR(VLOOKUP(BI56,'環境依存文字（電子入札利用不可）'!$A:$A,1,FALSE))=TRUE,IF(SUBSTITUTE(BI56,"　","")="",0,IF($CV$3&lt;=CODE(BI56),IF(AND($DB$3&lt;=CODE(BI56),CODE(BI56)&lt;=$DD$3),0,IF(AND($DG$3&lt;=CODE(BI56),CODE(BI56)&lt;=$DI$3),0,1)),0)),1)</f>
        <v>0</v>
      </c>
      <c r="EQ56" s="652"/>
      <c r="ER56" s="652">
        <f>IF(ISERROR(VLOOKUP(BK56,'環境依存文字（電子入札利用不可）'!$A:$A,1,FALSE))=TRUE,IF(SUBSTITUTE(BK56,"　","")="",0,IF($CV$3&lt;=CODE(BK56),IF(AND($DB$3&lt;=CODE(BK56),CODE(BK56)&lt;=$DD$3),0,IF(AND($DG$3&lt;=CODE(BK56),CODE(BK56)&lt;=$DI$3),0,1)),0)),1)</f>
        <v>0</v>
      </c>
      <c r="ES56" s="652"/>
      <c r="ET56" s="652">
        <f>IF(ISERROR(VLOOKUP(BM56,'環境依存文字（電子入札利用不可）'!$A:$A,1,FALSE))=TRUE,IF(SUBSTITUTE(BM56,"　","")="",0,IF($CV$3&lt;=CODE(BM56),IF(AND($DB$3&lt;=CODE(BM56),CODE(BM56)&lt;=$DD$3),0,IF(AND($DG$3&lt;=CODE(BM56),CODE(BM56)&lt;=$DI$3),0,1)),0)),1)</f>
        <v>0</v>
      </c>
      <c r="EU56" s="652"/>
      <c r="EV56" s="652">
        <f>IF(ISERROR(VLOOKUP(BO56,'環境依存文字（電子入札利用不可）'!$A:$A,1,FALSE))=TRUE,IF(SUBSTITUTE(BO56,"　","")="",0,IF($CV$3&lt;=CODE(BO56),IF(AND($DB$3&lt;=CODE(BO56),CODE(BO56)&lt;=$DD$3),0,IF(AND($DG$3&lt;=CODE(BO56),CODE(BO56)&lt;=$DI$3),0,1)),0)),1)</f>
        <v>0</v>
      </c>
      <c r="EW56" s="652"/>
      <c r="EX56" s="652">
        <f>IF(ISERROR(VLOOKUP(BQ56,'環境依存文字（電子入札利用不可）'!$A:$A,1,FALSE))=TRUE,IF(SUBSTITUTE(BQ56,"　","")="",0,IF($CV$3&lt;=CODE(BQ56),IF(AND($DB$3&lt;=CODE(BQ56),CODE(BQ56)&lt;=$DD$3),0,IF(AND($DG$3&lt;=CODE(BQ56),CODE(BQ56)&lt;=$DI$3),0,1)),0)),1)</f>
        <v>0</v>
      </c>
      <c r="EY56" s="652"/>
      <c r="EZ56" s="652">
        <f>IF(ISERROR(VLOOKUP(BS56,'環境依存文字（電子入札利用不可）'!$A:$A,1,FALSE))=TRUE,IF(SUBSTITUTE(BS56,"　","")="",0,IF($CV$3&lt;=CODE(BS56),IF(AND($DB$3&lt;=CODE(BS56),CODE(BS56)&lt;=$DD$3),0,IF(AND($DG$3&lt;=CODE(BS56),CODE(BS56)&lt;=$DI$3),0,1)),0)),1)</f>
        <v>0</v>
      </c>
      <c r="FA56" s="652"/>
      <c r="FB56" s="652">
        <f>IF(ISERROR(VLOOKUP(BU56,'環境依存文字（電子入札利用不可）'!$A:$A,1,FALSE))=TRUE,IF(SUBSTITUTE(BU56,"　","")="",0,IF($CV$3&lt;=CODE(BU56),IF(AND($DB$3&lt;=CODE(BU56),CODE(BU56)&lt;=$DD$3),0,IF(AND($DG$3&lt;=CODE(BU56),CODE(BU56)&lt;=$DI$3),0,1)),0)),1)</f>
        <v>0</v>
      </c>
      <c r="FC56" s="652"/>
      <c r="FD56" s="652">
        <f>IF(ISERROR(VLOOKUP(BW56,'環境依存文字（電子入札利用不可）'!$A:$A,1,FALSE))=TRUE,IF(SUBSTITUTE(BW56,"　","")="",0,IF($CV$3&lt;=CODE(BW56),IF(AND($DB$3&lt;=CODE(BW56),CODE(BW56)&lt;=$DD$3),0,IF(AND($DG$3&lt;=CODE(BW56),CODE(BW56)&lt;=$DI$3),0,1)),0)),1)</f>
        <v>0</v>
      </c>
      <c r="FE56" s="652"/>
      <c r="FF56" s="652">
        <f>IF(ISERROR(VLOOKUP(BY56,'環境依存文字（電子入札利用不可）'!$A:$A,1,FALSE))=TRUE,IF(SUBSTITUTE(BY56,"　","")="",0,IF($CV$3&lt;=CODE(BY56),IF(AND($DB$3&lt;=CODE(BY56),CODE(BY56)&lt;=$DD$3),0,IF(AND($DG$3&lt;=CODE(BY56),CODE(BY56)&lt;=$DI$3),0,1)),0)),1)</f>
        <v>0</v>
      </c>
      <c r="FG56" s="652"/>
      <c r="FH56" s="652">
        <f>IF(ISERROR(VLOOKUP(CA56,'環境依存文字（電子入札利用不可）'!$A:$A,1,FALSE))=TRUE,IF(SUBSTITUTE(CA56,"　","")="",0,IF($CV$3&lt;=CODE(CA56),IF(AND($DB$3&lt;=CODE(CA56),CODE(CA56)&lt;=$DD$3),0,IF(AND($DG$3&lt;=CODE(CA56),CODE(CA56)&lt;=$DI$3),0,1)),0)),1)</f>
        <v>0</v>
      </c>
      <c r="FI56" s="652"/>
      <c r="FJ56" s="652">
        <f>IF(ISERROR(VLOOKUP(CC56,'環境依存文字（電子入札利用不可）'!$A:$A,1,FALSE))=TRUE,IF(SUBSTITUTE(CC56,"　","")="",0,IF($CV$3&lt;=CODE(CC56),IF(AND($DB$3&lt;=CODE(CC56),CODE(CC56)&lt;=$DD$3),0,IF(AND($DG$3&lt;=CODE(CC56),CODE(CC56)&lt;=$DI$3),0,1)),0)),1)</f>
        <v>0</v>
      </c>
      <c r="FK56" s="652"/>
      <c r="FL56" s="652">
        <f>IF(ISERROR(VLOOKUP(CE56,'環境依存文字（電子入札利用不可）'!$A:$A,1,FALSE))=TRUE,IF(SUBSTITUTE(CE56,"　","")="",0,IF($CV$3&lt;=CODE(CE56),IF(AND($DB$3&lt;=CODE(CE56),CODE(CE56)&lt;=$DD$3),0,IF(AND($DG$3&lt;=CODE(CE56),CODE(CE56)&lt;=$DI$3),0,1)),0)),1)</f>
        <v>0</v>
      </c>
      <c r="FM56" s="652"/>
      <c r="FN56" s="652">
        <f>IF(ISERROR(VLOOKUP(CG56,'環境依存文字（電子入札利用不可）'!$A:$A,1,FALSE))=TRUE,IF(SUBSTITUTE(CG56,"　","")="",0,IF($CV$3&lt;=CODE(CG56),IF(AND($DB$3&lt;=CODE(CG56),CODE(CG56)&lt;=$DD$3),0,IF(AND($DG$3&lt;=CODE(CG56),CODE(CG56)&lt;=$DI$3),0,1)),0)),1)</f>
        <v>0</v>
      </c>
      <c r="FO56" s="652"/>
      <c r="FP56" s="652">
        <f>IF(ISERROR(VLOOKUP(CI56,'環境依存文字（電子入札利用不可）'!$A:$A,1,FALSE))=TRUE,IF(SUBSTITUTE(CI56,"　","")="",0,IF($CV$3&lt;=CODE(CI56),IF(AND($DB$3&lt;=CODE(CI56),CODE(CI56)&lt;=$DD$3),0,IF(AND($DG$3&lt;=CODE(CI56),CODE(CI56)&lt;=$DI$3),0,1)),0)),1)</f>
        <v>0</v>
      </c>
      <c r="FQ56" s="652"/>
      <c r="FR56" s="652">
        <f>IF(ISERROR(VLOOKUP(CK56,'環境依存文字（電子入札利用不可）'!$A:$A,1,FALSE))=TRUE,IF(SUBSTITUTE(CK56,"　","")="",0,IF($CV$3&lt;=CODE(CK56),IF(AND($DB$3&lt;=CODE(CK56),CODE(CK56)&lt;=$DD$3),0,IF(AND($DG$3&lt;=CODE(CK56),CODE(CK56)&lt;=$DI$3),0,1)),0)),1)</f>
        <v>0</v>
      </c>
      <c r="FS56" s="652"/>
      <c r="FT56" s="652">
        <f>IF(ISERROR(VLOOKUP(CM56,'環境依存文字（電子入札利用不可）'!$A:$A,1,FALSE))=TRUE,IF(SUBSTITUTE(CM56,"　","")="",0,IF($CV$3&lt;=CODE(CM56),IF(AND($DB$3&lt;=CODE(CM56),CODE(CM56)&lt;=$DD$3),0,IF(AND($DG$3&lt;=CODE(CM56),CODE(CM56)&lt;=$DI$3),0,1)),0)),1)</f>
        <v>0</v>
      </c>
      <c r="FU56" s="652"/>
      <c r="FV56" s="652">
        <f>IF(ISERROR(VLOOKUP(CO56,'環境依存文字（電子入札利用不可）'!$A:$A,1,FALSE))=TRUE,IF(SUBSTITUTE(CO56,"　","")="",0,IF($CV$3&lt;=CODE(CO56),IF(AND($DB$3&lt;=CODE(CO56),CODE(CO56)&lt;=$DD$3),0,IF(AND($DG$3&lt;=CODE(CO56),CODE(CO56)&lt;=$DI$3),0,1)),0)),1)</f>
        <v>0</v>
      </c>
      <c r="FW56" s="652"/>
      <c r="FX56" s="652">
        <f>IF(ISERROR(VLOOKUP(CQ56,'環境依存文字（電子入札利用不可）'!$A:$A,1,FALSE))=TRUE,IF(SUBSTITUTE(CQ56,"　","")="",0,IF($CV$3&lt;=CODE(CQ56),IF(AND($DB$3&lt;=CODE(CQ56),CODE(CQ56)&lt;=$DD$3),0,IF(AND($DG$3&lt;=CODE(CQ56),CODE(CQ56)&lt;=$DI$3),0,1)),0)),1)</f>
        <v>0</v>
      </c>
    </row>
    <row r="57" spans="1:180" s="411" customFormat="1" ht="23.25" customHeight="1">
      <c r="A57" s="632"/>
      <c r="B57" s="1424">
        <v>3</v>
      </c>
      <c r="C57" s="1426" t="str">
        <f>+IF(入力シート!$F227="","",入力シート!F227)</f>
        <v/>
      </c>
      <c r="D57" s="1427"/>
      <c r="E57" s="1430" t="s">
        <v>34</v>
      </c>
      <c r="F57" s="1432" t="str">
        <f>+IF(入力シート!$H227="","",MID(TEXT(入力シート!$H227,"0#"),入力シート!$BJ$9,1))</f>
        <v/>
      </c>
      <c r="G57" s="1427"/>
      <c r="H57" s="1432" t="str">
        <f>+IF(入力シート!$H227="","",MID(TEXT(入力シート!$H227,"0#"),入力シート!$BL$9,1))</f>
        <v/>
      </c>
      <c r="I57" s="1427"/>
      <c r="J57" s="1430" t="s">
        <v>34</v>
      </c>
      <c r="K57" s="1434" t="str">
        <f>+IF(入力シート!$J227="","",MID(TEXT(入力シート!$J227,"00000#"),入力シート!$BJ$9,1))</f>
        <v/>
      </c>
      <c r="L57" s="1435"/>
      <c r="M57" s="1434" t="str">
        <f>+IF(入力シート!$J227="","",MID(TEXT(入力シート!$J227,"00000#"),入力シート!$BL$9,1))</f>
        <v/>
      </c>
      <c r="N57" s="1435"/>
      <c r="O57" s="1434" t="str">
        <f>+IF(入力シート!$J227="","",MID(TEXT(入力シート!$J227,"00000#"),入力シート!$BN$9,1))</f>
        <v/>
      </c>
      <c r="P57" s="1435"/>
      <c r="Q57" s="1434" t="str">
        <f>+IF(入力シート!$J227="","",MID(TEXT(入力シート!$J227,"00000#"),入力シート!$BP$9,1))</f>
        <v/>
      </c>
      <c r="R57" s="1435"/>
      <c r="S57" s="1434" t="str">
        <f>+IF(入力シート!$J227="","",MID(TEXT(入力シート!$J227,"00000#"),入力シート!$BR$9,1))</f>
        <v/>
      </c>
      <c r="T57" s="1435"/>
      <c r="U57" s="1434" t="str">
        <f>+IF(入力シート!$J227="","",MID(TEXT(入力シート!$J227,"00000#"),入力シート!$BT$9,1))</f>
        <v/>
      </c>
      <c r="V57" s="1435"/>
      <c r="W57" s="1447" t="str">
        <f>+IF(入力シート!$L227="","",MID(入力シート!$L227,入力シート!BI$181,1))</f>
        <v/>
      </c>
      <c r="X57" s="1416"/>
      <c r="Y57" s="1416" t="str">
        <f>+IF(入力シート!$L227="","",MID(入力シート!$L227,入力シート!BK$181,1))</f>
        <v/>
      </c>
      <c r="Z57" s="1416"/>
      <c r="AA57" s="1416" t="str">
        <f>+IF(入力シート!$L227="","",MID(入力シート!$L227,入力シート!BM$181,1))</f>
        <v/>
      </c>
      <c r="AB57" s="1416"/>
      <c r="AC57" s="1416" t="str">
        <f>+IF(入力シート!$L227="","",MID(入力シート!$L227,入力シート!BO$181,1))</f>
        <v/>
      </c>
      <c r="AD57" s="1416"/>
      <c r="AE57" s="1416" t="str">
        <f>+IF(入力シート!$L227="","",MID(入力シート!$L227,入力シート!BQ$181,1))</f>
        <v/>
      </c>
      <c r="AF57" s="1416"/>
      <c r="AG57" s="1416" t="str">
        <f>+IF(入力シート!$L227="","",MID(入力シート!$L227,入力シート!BS$181,1))</f>
        <v/>
      </c>
      <c r="AH57" s="1416"/>
      <c r="AI57" s="1416" t="str">
        <f>+IF(入力シート!$L227="","",MID(入力シート!$L227,入力シート!BU$181,1))</f>
        <v/>
      </c>
      <c r="AJ57" s="1416"/>
      <c r="AK57" s="1416" t="str">
        <f>+IF(入力シート!$L227="","",MID(入力シート!$L227,入力シート!BW$181,1))</f>
        <v/>
      </c>
      <c r="AL57" s="1416"/>
      <c r="AM57" s="1416" t="str">
        <f>+IF(入力シート!$L227="","",MID(入力シート!$L227,入力シート!BY$181,1))</f>
        <v/>
      </c>
      <c r="AN57" s="1416"/>
      <c r="AO57" s="1416" t="str">
        <f>+IF(入力シート!$L227="","",MID(入力シート!$L227,入力シート!CA$181,1))</f>
        <v/>
      </c>
      <c r="AP57" s="1416"/>
      <c r="AQ57" s="1416" t="str">
        <f>+IF(入力シート!$L227="","",MID(入力シート!$L227,入力シート!CC$181,1))</f>
        <v/>
      </c>
      <c r="AR57" s="1416"/>
      <c r="AS57" s="1416" t="str">
        <f>+IF(入力シート!$L227="","",MID(入力シート!$L227,入力シート!CE$181,1))</f>
        <v/>
      </c>
      <c r="AT57" s="1416"/>
      <c r="AU57" s="1416" t="str">
        <f>+IF(入力シート!$L227="","",MID(入力シート!$L227,入力シート!CG$181,1))</f>
        <v/>
      </c>
      <c r="AV57" s="1416"/>
      <c r="AW57" s="1416" t="str">
        <f>+IF(入力シート!$L227="","",MID(入力シート!$L227,入力シート!CI$181,1))</f>
        <v/>
      </c>
      <c r="AX57" s="1416"/>
      <c r="AY57" s="1416" t="str">
        <f>+IF(入力シート!$L227="","",MID(入力シート!$L227,入力シート!CK$181,1))</f>
        <v/>
      </c>
      <c r="AZ57" s="1416"/>
      <c r="BA57" s="1416" t="str">
        <f>+IF(入力シート!$L227="","",MID(入力シート!$L227,入力シート!CM$181,1))</f>
        <v/>
      </c>
      <c r="BB57" s="1416"/>
      <c r="BC57" s="1416" t="str">
        <f>+IF(入力シート!$L227="","",MID(入力シート!$L227,入力シート!CO$181,1))</f>
        <v/>
      </c>
      <c r="BD57" s="1416"/>
      <c r="BE57" s="1811" t="str">
        <f>+IF(入力シート!$L227="","",MID(入力シート!$L227,入力シート!CQ$181,1))</f>
        <v/>
      </c>
      <c r="BF57" s="1812"/>
      <c r="BG57" s="655" t="str">
        <f>+IF(入力シート!$AH227="","",MID(TEXT(入力シート!$AH227,"00#"),入力シート!BI$183,1))</f>
        <v/>
      </c>
      <c r="BH57" s="656" t="str">
        <f>+IF(入力シート!$AH227="","",MID(TEXT(入力シート!$AH227,"00#"),入力シート!BJ$183,1))</f>
        <v/>
      </c>
      <c r="BI57" s="552" t="str">
        <f>+IF(入力シート!$AH227="","",MID(TEXT(入力シート!$AH227,"00#"),入力シート!BK$183,1))</f>
        <v/>
      </c>
      <c r="BJ57" s="553" t="s">
        <v>34</v>
      </c>
      <c r="BK57" s="552" t="str">
        <f>+IF(入力シート!$AK227="","",MID(TEXT(入力シート!$AK227,"000#"),入力シート!BI$183,1))</f>
        <v/>
      </c>
      <c r="BL57" s="552" t="str">
        <f>+IF(入力シート!$AK227="","",MID(TEXT(入力シート!$AK227,"000#"),入力シート!BJ$183,1))</f>
        <v/>
      </c>
      <c r="BM57" s="552" t="str">
        <f>+IF(入力シート!$AK227="","",MID(TEXT(入力シート!$AK227,"000#"),入力シート!BK$183,1))</f>
        <v/>
      </c>
      <c r="BN57" s="552" t="str">
        <f>+IF(入力シート!$AK227="","",MID(TEXT(入力シート!$AK227,"000#"),入力シート!BL$183,1))</f>
        <v/>
      </c>
      <c r="BO57" s="1418" t="str">
        <f>+IF(入力シート!$AM227="","",MID(入力シート!$AM227,入力シート!BI$181,1))</f>
        <v/>
      </c>
      <c r="BP57" s="1419"/>
      <c r="BQ57" s="1420" t="str">
        <f>+IF(入力シート!$AM227="","",MID(入力シート!$AM227,入力シート!BK$181,1))</f>
        <v/>
      </c>
      <c r="BR57" s="1421"/>
      <c r="BS57" s="1420" t="str">
        <f>+IF(入力シート!$AM227="","",MID(入力シート!$AM227,入力シート!BM$181,1))</f>
        <v/>
      </c>
      <c r="BT57" s="1421"/>
      <c r="BU57" s="1441" t="str">
        <f>+IF(入力シート!$AM227="","",MID(入力シート!$AM227,入力シート!BO$181,1))</f>
        <v/>
      </c>
      <c r="BV57" s="1442"/>
      <c r="BW57" s="1420" t="str">
        <f>+IF(入力シート!$AM227="","",MID(入力シート!$AM227,入力シート!BQ$181,1))</f>
        <v/>
      </c>
      <c r="BX57" s="1421"/>
      <c r="BY57" s="1420" t="str">
        <f>+IF(入力シート!$AM227="","",MID(入力シート!$AM227,入力シート!BS$181,1))</f>
        <v/>
      </c>
      <c r="BZ57" s="1421"/>
      <c r="CA57" s="1441" t="str">
        <f>+IF(入力シート!$AM227="","",MID(入力シート!$AM227,入力シート!BU$181,1))</f>
        <v/>
      </c>
      <c r="CB57" s="1442"/>
      <c r="CC57" s="1420" t="str">
        <f>+IF(入力シート!$AM227="","",MID(入力シート!$AM227,入力シート!BW$181,1))</f>
        <v/>
      </c>
      <c r="CD57" s="1443"/>
      <c r="CE57" s="1422" t="str">
        <f>+IF(入力シート!$Z227="","",MID(入力シート!$Z227,入力シート!BI$181,1))</f>
        <v/>
      </c>
      <c r="CF57" s="1423"/>
      <c r="CG57" s="1438" t="str">
        <f>+IF(入力シート!$Z227="","",MID(入力シート!$Z227,入力シート!BK$181,1))</f>
        <v/>
      </c>
      <c r="CH57" s="1439"/>
      <c r="CI57" s="1438" t="str">
        <f>+IF(入力シート!$Z227="","",MID(入力シート!$Z227,入力シート!BM$181,1))</f>
        <v/>
      </c>
      <c r="CJ57" s="1439"/>
      <c r="CK57" s="1438" t="str">
        <f>+IF(入力シート!$Z227="","",MID(入力シート!$Z227,入力シート!BO$181,1))</f>
        <v/>
      </c>
      <c r="CL57" s="1439"/>
      <c r="CM57" s="1438" t="str">
        <f>+IF(入力シート!$Z227="","",MID(入力シート!$Z227,入力シート!BQ$181,1))</f>
        <v/>
      </c>
      <c r="CN57" s="1439"/>
      <c r="CO57" s="1438" t="str">
        <f>+IF(入力シート!$Z227="","",MID(入力シート!$Z227,入力シート!BS$181,1))</f>
        <v/>
      </c>
      <c r="CP57" s="1439"/>
      <c r="CQ57" s="1438" t="str">
        <f>+IF(入力シート!$Z227="","",MID(入力シート!$Z227,入力シート!BU$181,1))</f>
        <v/>
      </c>
      <c r="CR57" s="1440"/>
      <c r="CS57" s="654"/>
      <c r="CT57" s="654"/>
      <c r="CU57" s="654"/>
      <c r="CV57" s="654" t="str">
        <f>+IF(入力シート!$Z227="","",MID(入力シート!$Z227,入力シート!BU$181,1))</f>
        <v/>
      </c>
      <c r="CW57" s="654"/>
      <c r="CX57" s="566"/>
      <c r="CY57" s="566"/>
      <c r="CZ57" s="566"/>
      <c r="DA57" s="566"/>
      <c r="DB57" s="589">
        <f>+SUM(DD57:FX58)</f>
        <v>0</v>
      </c>
      <c r="DD57" s="652">
        <f>IF(ISERROR(VLOOKUP(W57,'環境依存文字（電子入札利用不可）'!$A:$A,1,FALSE))=TRUE,IF(SUBSTITUTE(W57,"　","")="",0,IF($CV$3&lt;=CODE(W57),IF(AND($DB$3&lt;=CODE(W57),CODE(W57)&lt;=$DD$3),0,IF(AND($DG$3&lt;=CODE(W57),CODE(W57)&lt;=$DI$3),0,1)),0)),1)</f>
        <v>0</v>
      </c>
      <c r="DE57" s="652"/>
      <c r="DF57" s="652">
        <f>IF(ISERROR(VLOOKUP(Y57,'環境依存文字（電子入札利用不可）'!$A:$A,1,FALSE))=TRUE,IF(SUBSTITUTE(Y57,"　","")="",0,IF($CV$3&lt;=CODE(Y57),IF(AND($DB$3&lt;=CODE(Y57),CODE(Y57)&lt;=$DD$3),0,IF(AND($DG$3&lt;=CODE(Y57),CODE(Y57)&lt;=$DI$3),0,1)),0)),1)</f>
        <v>0</v>
      </c>
      <c r="DG57" s="652"/>
      <c r="DH57" s="652">
        <f>IF(ISERROR(VLOOKUP(AA57,'環境依存文字（電子入札利用不可）'!$A:$A,1,FALSE))=TRUE,IF(SUBSTITUTE(AA57,"　","")="",0,IF($CV$3&lt;=CODE(AA57),IF(AND($DB$3&lt;=CODE(AA57),CODE(AA57)&lt;=$DD$3),0,IF(AND($DG$3&lt;=CODE(AA57),CODE(AA57)&lt;=$DI$3),0,1)),0)),1)</f>
        <v>0</v>
      </c>
      <c r="DI57" s="652"/>
      <c r="DJ57" s="652">
        <f>IF(ISERROR(VLOOKUP(AC57,'環境依存文字（電子入札利用不可）'!$A:$A,1,FALSE))=TRUE,IF(SUBSTITUTE(AC57,"　","")="",0,IF($CV$3&lt;=CODE(AC57),IF(AND($DB$3&lt;=CODE(AC57),CODE(AC57)&lt;=$DD$3),0,IF(AND($DG$3&lt;=CODE(AC57),CODE(AC57)&lt;=$DI$3),0,1)),0)),1)</f>
        <v>0</v>
      </c>
      <c r="DK57" s="652"/>
      <c r="DL57" s="652">
        <f>IF(ISERROR(VLOOKUP(AE57,'環境依存文字（電子入札利用不可）'!$A:$A,1,FALSE))=TRUE,IF(SUBSTITUTE(AE57,"　","")="",0,IF($CV$3&lt;=CODE(AE57),IF(AND($DB$3&lt;=CODE(AE57),CODE(AE57)&lt;=$DD$3),0,IF(AND($DG$3&lt;=CODE(AE57),CODE(AE57)&lt;=$DI$3),0,1)),0)),1)</f>
        <v>0</v>
      </c>
      <c r="DM57" s="652"/>
      <c r="DN57" s="652">
        <f>IF(ISERROR(VLOOKUP(AG57,'環境依存文字（電子入札利用不可）'!$A:$A,1,FALSE))=TRUE,IF(SUBSTITUTE(AG57,"　","")="",0,IF($CV$3&lt;=CODE(AG57),IF(AND($DB$3&lt;=CODE(AG57),CODE(AG57)&lt;=$DD$3),0,IF(AND($DG$3&lt;=CODE(AG57),CODE(AG57)&lt;=$DI$3),0,1)),0)),1)</f>
        <v>0</v>
      </c>
      <c r="DO57" s="652"/>
      <c r="DP57" s="652">
        <f>IF(ISERROR(VLOOKUP(AI57,'環境依存文字（電子入札利用不可）'!$A:$A,1,FALSE))=TRUE,IF(SUBSTITUTE(AI57,"　","")="",0,IF($CV$3&lt;=CODE(AI57),IF(AND($DB$3&lt;=CODE(AI57),CODE(AI57)&lt;=$DD$3),0,IF(AND($DG$3&lt;=CODE(AI57),CODE(AI57)&lt;=$DI$3),0,1)),0)),1)</f>
        <v>0</v>
      </c>
      <c r="DQ57" s="652"/>
      <c r="DR57" s="652">
        <f>IF(ISERROR(VLOOKUP(AK57,'環境依存文字（電子入札利用不可）'!$A:$A,1,FALSE))=TRUE,IF(SUBSTITUTE(AK57,"　","")="",0,IF($CV$3&lt;=CODE(AK57),IF(AND($DB$3&lt;=CODE(AK57),CODE(AK57)&lt;=$DD$3),0,IF(AND($DG$3&lt;=CODE(AK57),CODE(AK57)&lt;=$DI$3),0,1)),0)),1)</f>
        <v>0</v>
      </c>
      <c r="DS57" s="652"/>
      <c r="DT57" s="652">
        <f>IF(ISERROR(VLOOKUP(AM57,'環境依存文字（電子入札利用不可）'!$A:$A,1,FALSE))=TRUE,IF(SUBSTITUTE(AM57,"　","")="",0,IF($CV$3&lt;=CODE(AM57),IF(AND($DB$3&lt;=CODE(AM57),CODE(AM57)&lt;=$DD$3),0,IF(AND($DG$3&lt;=CODE(AM57),CODE(AM57)&lt;=$DI$3),0,1)),0)),1)</f>
        <v>0</v>
      </c>
      <c r="DU57" s="652"/>
      <c r="DV57" s="652">
        <f>IF(ISERROR(VLOOKUP(AO57,'環境依存文字（電子入札利用不可）'!$A:$A,1,FALSE))=TRUE,IF(SUBSTITUTE(AO57,"　","")="",0,IF($CV$3&lt;=CODE(AO57),IF(AND($DB$3&lt;=CODE(AO57),CODE(AO57)&lt;=$DD$3),0,IF(AND($DG$3&lt;=CODE(AO57),CODE(AO57)&lt;=$DI$3),0,1)),0)),1)</f>
        <v>0</v>
      </c>
      <c r="DW57" s="652"/>
      <c r="DX57" s="652">
        <f>IF(ISERROR(VLOOKUP(AQ57,'環境依存文字（電子入札利用不可）'!$A:$A,1,FALSE))=TRUE,IF(SUBSTITUTE(AQ57,"　","")="",0,IF($CV$3&lt;=CODE(AQ57),IF(AND($DB$3&lt;=CODE(AQ57),CODE(AQ57)&lt;=$DD$3),0,IF(AND($DG$3&lt;=CODE(AQ57),CODE(AQ57)&lt;=$DI$3),0,1)),0)),1)</f>
        <v>0</v>
      </c>
      <c r="DY57" s="652"/>
      <c r="DZ57" s="652">
        <f>IF(ISERROR(VLOOKUP(AS57,'環境依存文字（電子入札利用不可）'!$A:$A,1,FALSE))=TRUE,IF(SUBSTITUTE(AS57,"　","")="",0,IF($CV$3&lt;=CODE(AS57),IF(AND($DB$3&lt;=CODE(AS57),CODE(AS57)&lt;=$DD$3),0,IF(AND($DG$3&lt;=CODE(AS57),CODE(AS57)&lt;=$DI$3),0,1)),0)),1)</f>
        <v>0</v>
      </c>
      <c r="EA57" s="652"/>
      <c r="EB57" s="652">
        <f>IF(ISERROR(VLOOKUP(AU57,'環境依存文字（電子入札利用不可）'!$A:$A,1,FALSE))=TRUE,IF(SUBSTITUTE(AU57,"　","")="",0,IF($CV$3&lt;=CODE(AU57),IF(AND($DB$3&lt;=CODE(AU57),CODE(AU57)&lt;=$DD$3),0,IF(AND($DG$3&lt;=CODE(AU57),CODE(AU57)&lt;=$DI$3),0,1)),0)),1)</f>
        <v>0</v>
      </c>
      <c r="EC57" s="652"/>
      <c r="ED57" s="652">
        <f>IF(ISERROR(VLOOKUP(AW57,'環境依存文字（電子入札利用不可）'!$A:$A,1,FALSE))=TRUE,IF(SUBSTITUTE(AW57,"　","")="",0,IF($CV$3&lt;=CODE(AW57),IF(AND($DB$3&lt;=CODE(AW57),CODE(AW57)&lt;=$DD$3),0,IF(AND($DG$3&lt;=CODE(AW57),CODE(AW57)&lt;=$DI$3),0,1)),0)),1)</f>
        <v>0</v>
      </c>
      <c r="EE57" s="652"/>
      <c r="EF57" s="652">
        <f>IF(ISERROR(VLOOKUP(AY57,'環境依存文字（電子入札利用不可）'!$A:$A,1,FALSE))=TRUE,IF(SUBSTITUTE(AY57,"　","")="",0,IF($CV$3&lt;=CODE(AY57),IF(AND($DB$3&lt;=CODE(AY57),CODE(AY57)&lt;=$DD$3),0,IF(AND($DG$3&lt;=CODE(AY57),CODE(AY57)&lt;=$DI$3),0,1)),0)),1)</f>
        <v>0</v>
      </c>
      <c r="EG57" s="652"/>
      <c r="EH57" s="652">
        <f>IF(ISERROR(VLOOKUP(BA57,'環境依存文字（電子入札利用不可）'!$A:$A,1,FALSE))=TRUE,IF(SUBSTITUTE(BA57,"　","")="",0,IF($CV$3&lt;=CODE(BA57),IF(AND($DB$3&lt;=CODE(BA57),CODE(BA57)&lt;=$DD$3),0,IF(AND($DG$3&lt;=CODE(BA57),CODE(BA57)&lt;=$DI$3),0,1)),0)),1)</f>
        <v>0</v>
      </c>
      <c r="EI57" s="652"/>
      <c r="EJ57" s="652">
        <f>IF(ISERROR(VLOOKUP(BC57,'環境依存文字（電子入札利用不可）'!$A:$A,1,FALSE))=TRUE,IF(SUBSTITUTE(BC57,"　","")="",0,IF($CV$3&lt;=CODE(BC57),IF(AND($DB$3&lt;=CODE(BC57),CODE(BC57)&lt;=$DD$3),0,IF(AND($DG$3&lt;=CODE(BC57),CODE(BC57)&lt;=$DI$3),0,1)),0)),1)</f>
        <v>0</v>
      </c>
      <c r="EK57" s="652"/>
      <c r="EL57" s="652">
        <f>IF(ISERROR(VLOOKUP(BE57,'環境依存文字（電子入札利用不可）'!$A:$A,1,FALSE))=TRUE,IF(SUBSTITUTE(BE57,"　","")="",0,IF($CV$3&lt;=CODE(BE57),IF(AND($DB$3&lt;=CODE(BE57),CODE(BE57)&lt;=$DD$3),0,IF(AND($DG$3&lt;=CODE(BE57),CODE(BE57)&lt;=$DI$3),0,1)),0)),1)</f>
        <v>0</v>
      </c>
      <c r="EM57" s="652"/>
      <c r="EN57" s="652"/>
      <c r="EO57" s="652"/>
      <c r="EP57" s="652"/>
      <c r="EQ57" s="652"/>
      <c r="ER57" s="652"/>
      <c r="ES57" s="652"/>
      <c r="ET57" s="652"/>
      <c r="EU57" s="652"/>
      <c r="EV57" s="652">
        <f>IF(ISERROR(VLOOKUP(BO57,'環境依存文字（電子入札利用不可）'!$A:$A,1,FALSE))=TRUE,IF(SUBSTITUTE(BO57,"　","")="",0,IF($CV$3&lt;=CODE(BO57),IF(AND($DB$3&lt;=CODE(BO57),CODE(BO57)&lt;=$DD$3),0,IF(AND($DG$3&lt;=CODE(BO57),CODE(BO57)&lt;=$DI$3),0,1)),0)),1)</f>
        <v>0</v>
      </c>
      <c r="EW57" s="652"/>
      <c r="EX57" s="652">
        <f>IF(ISERROR(VLOOKUP(BQ57,'環境依存文字（電子入札利用不可）'!$A:$A,1,FALSE))=TRUE,IF(SUBSTITUTE(BQ57,"　","")="",0,IF($CV$3&lt;=CODE(BQ57),IF(AND($DB$3&lt;=CODE(BQ57),CODE(BQ57)&lt;=$DD$3),0,IF(AND($DG$3&lt;=CODE(BQ57),CODE(BQ57)&lt;=$DI$3),0,1)),0)),1)</f>
        <v>0</v>
      </c>
      <c r="EY57" s="652"/>
      <c r="EZ57" s="652">
        <f>IF(ISERROR(VLOOKUP(BS57,'環境依存文字（電子入札利用不可）'!$A:$A,1,FALSE))=TRUE,IF(SUBSTITUTE(BS57,"　","")="",0,IF($CV$3&lt;=CODE(BS57),IF(AND($DB$3&lt;=CODE(BS57),CODE(BS57)&lt;=$DD$3),0,IF(AND($DG$3&lt;=CODE(BS57),CODE(BS57)&lt;=$DI$3),0,1)),0)),1)</f>
        <v>0</v>
      </c>
      <c r="FA57" s="652"/>
      <c r="FB57" s="652">
        <f>IF(ISERROR(VLOOKUP(BU57,'環境依存文字（電子入札利用不可）'!$A:$A,1,FALSE))=TRUE,IF(SUBSTITUTE(BU57,"　","")="",0,IF($CV$3&lt;=CODE(BU57),IF(AND($DB$3&lt;=CODE(BU57),CODE(BU57)&lt;=$DD$3),0,IF(AND($DG$3&lt;=CODE(BU57),CODE(BU57)&lt;=$DI$3),0,1)),0)),1)</f>
        <v>0</v>
      </c>
      <c r="FC57" s="652"/>
      <c r="FD57" s="652">
        <f>IF(ISERROR(VLOOKUP(BW57,'環境依存文字（電子入札利用不可）'!$A:$A,1,FALSE))=TRUE,IF(SUBSTITUTE(BW57,"　","")="",0,IF($CV$3&lt;=CODE(BW57),IF(AND($DB$3&lt;=CODE(BW57),CODE(BW57)&lt;=$DD$3),0,IF(AND($DG$3&lt;=CODE(BW57),CODE(BW57)&lt;=$DI$3),0,1)),0)),1)</f>
        <v>0</v>
      </c>
      <c r="FE57" s="652"/>
      <c r="FF57" s="652">
        <f>IF(ISERROR(VLOOKUP(BY57,'環境依存文字（電子入札利用不可）'!$A:$A,1,FALSE))=TRUE,IF(SUBSTITUTE(BY57,"　","")="",0,IF($CV$3&lt;=CODE(BY57),IF(AND($DB$3&lt;=CODE(BY57),CODE(BY57)&lt;=$DD$3),0,IF(AND($DG$3&lt;=CODE(BY57),CODE(BY57)&lt;=$DI$3),0,1)),0)),1)</f>
        <v>0</v>
      </c>
      <c r="FG57" s="652"/>
      <c r="FH57" s="652">
        <f>IF(ISERROR(VLOOKUP(CA57,'環境依存文字（電子入札利用不可）'!$A:$A,1,FALSE))=TRUE,IF(SUBSTITUTE(CA57,"　","")="",0,IF($CV$3&lt;=CODE(CA57),IF(AND($DB$3&lt;=CODE(CA57),CODE(CA57)&lt;=$DD$3),0,IF(AND($DG$3&lt;=CODE(CA57),CODE(CA57)&lt;=$DI$3),0,1)),0)),1)</f>
        <v>0</v>
      </c>
      <c r="FI57" s="652"/>
      <c r="FJ57" s="652">
        <f>IF(ISERROR(VLOOKUP(CC57,'環境依存文字（電子入札利用不可）'!$A:$A,1,FALSE))=TRUE,IF(SUBSTITUTE(CC57,"　","")="",0,IF($CV$3&lt;=CODE(CC57),IF(AND($DB$3&lt;=CODE(CC57),CODE(CC57)&lt;=$DD$3),0,IF(AND($DG$3&lt;=CODE(CC57),CODE(CC57)&lt;=$DI$3),0,1)),0)),1)</f>
        <v>0</v>
      </c>
      <c r="FK57" s="652"/>
      <c r="FL57" s="652">
        <f>IF(ISERROR(VLOOKUP(CE57,'環境依存文字（電子入札利用不可）'!$A:$A,1,FALSE))=TRUE,IF(SUBSTITUTE(CE57,"　","")="",0,IF($CV$3&lt;=CODE(CE57),IF(AND($DB$3&lt;=CODE(CE57),CODE(CE57)&lt;=$DD$3),0,IF(AND($DG$3&lt;=CODE(CE57),CODE(CE57)&lt;=$DI$3),0,1)),0)),1)</f>
        <v>0</v>
      </c>
      <c r="FM57" s="652"/>
      <c r="FN57" s="652">
        <f>IF(ISERROR(VLOOKUP(CG57,'環境依存文字（電子入札利用不可）'!$A:$A,1,FALSE))=TRUE,IF(SUBSTITUTE(CG57,"　","")="",0,IF($CV$3&lt;=CODE(CG57),IF(AND($DB$3&lt;=CODE(CG57),CODE(CG57)&lt;=$DD$3),0,IF(AND($DG$3&lt;=CODE(CG57),CODE(CG57)&lt;=$DI$3),0,1)),0)),1)</f>
        <v>0</v>
      </c>
      <c r="FO57" s="652"/>
      <c r="FP57" s="652">
        <f>IF(ISERROR(VLOOKUP(CI57,'環境依存文字（電子入札利用不可）'!$A:$A,1,FALSE))=TRUE,IF(SUBSTITUTE(CI57,"　","")="",0,IF($CV$3&lt;=CODE(CI57),IF(AND($DB$3&lt;=CODE(CI57),CODE(CI57)&lt;=$DD$3),0,IF(AND($DG$3&lt;=CODE(CI57),CODE(CI57)&lt;=$DI$3),0,1)),0)),1)</f>
        <v>0</v>
      </c>
      <c r="FQ57" s="652"/>
      <c r="FR57" s="652">
        <f>IF(ISERROR(VLOOKUP(CK57,'環境依存文字（電子入札利用不可）'!$A:$A,1,FALSE))=TRUE,IF(SUBSTITUTE(CK57,"　","")="",0,IF($CV$3&lt;=CODE(CK57),IF(AND($DB$3&lt;=CODE(CK57),CODE(CK57)&lt;=$DD$3),0,IF(AND($DG$3&lt;=CODE(CK57),CODE(CK57)&lt;=$DI$3),0,1)),0)),1)</f>
        <v>0</v>
      </c>
      <c r="FS57" s="652"/>
      <c r="FT57" s="652">
        <f>IF(ISERROR(VLOOKUP(CM57,'環境依存文字（電子入札利用不可）'!$A:$A,1,FALSE))=TRUE,IF(SUBSTITUTE(CM57,"　","")="",0,IF($CV$3&lt;=CODE(CM57),IF(AND($DB$3&lt;=CODE(CM57),CODE(CM57)&lt;=$DD$3),0,IF(AND($DG$3&lt;=CODE(CM57),CODE(CM57)&lt;=$DI$3),0,1)),0)),1)</f>
        <v>0</v>
      </c>
      <c r="FU57" s="652"/>
      <c r="FV57" s="652">
        <f>IF(ISERROR(VLOOKUP(CO57,'環境依存文字（電子入札利用不可）'!$A:$A,1,FALSE))=TRUE,IF(SUBSTITUTE(CO57,"　","")="",0,IF($CV$3&lt;=CODE(CO57),IF(AND($DB$3&lt;=CODE(CO57),CODE(CO57)&lt;=$DD$3),0,IF(AND($DG$3&lt;=CODE(CO57),CODE(CO57)&lt;=$DI$3),0,1)),0)),1)</f>
        <v>0</v>
      </c>
      <c r="FW57" s="652"/>
      <c r="FX57" s="652">
        <f>IF(ISERROR(VLOOKUP(CQ57,'環境依存文字（電子入札利用不可）'!$A:$A,1,FALSE))=TRUE,IF(SUBSTITUTE(CQ57,"　","")="",0,IF($CV$3&lt;=CODE(CQ57),IF(AND($DB$3&lt;=CODE(CQ57),CODE(CQ57)&lt;=$DD$3),0,IF(AND($DG$3&lt;=CODE(CQ57),CODE(CQ57)&lt;=$DI$3),0,1)),0)),1)</f>
        <v>0</v>
      </c>
    </row>
    <row r="58" spans="1:180" ht="24" customHeight="1" thickBot="1">
      <c r="B58" s="1425"/>
      <c r="C58" s="1428"/>
      <c r="D58" s="1429"/>
      <c r="E58" s="1431"/>
      <c r="F58" s="1433"/>
      <c r="G58" s="1429"/>
      <c r="H58" s="1433"/>
      <c r="I58" s="1429"/>
      <c r="J58" s="1431"/>
      <c r="K58" s="1436"/>
      <c r="L58" s="1437"/>
      <c r="M58" s="1436"/>
      <c r="N58" s="1437"/>
      <c r="O58" s="1436"/>
      <c r="P58" s="1437"/>
      <c r="Q58" s="1436"/>
      <c r="R58" s="1437"/>
      <c r="S58" s="1436"/>
      <c r="T58" s="1437"/>
      <c r="U58" s="1436"/>
      <c r="V58" s="1437"/>
      <c r="W58" s="1448" t="str">
        <f>+IF(入力シート!$L227="","",MID(入力シート!$L227,入力シート!CS$181,1))</f>
        <v/>
      </c>
      <c r="X58" s="1414"/>
      <c r="Y58" s="1414" t="str">
        <f>+IF(入力シート!$L227="","",MID(入力シート!$L227,入力シート!CU$181,1))</f>
        <v/>
      </c>
      <c r="Z58" s="1414"/>
      <c r="AA58" s="1414" t="str">
        <f>+IF(入力シート!$L227="","",MID(入力シート!$L227,入力シート!CW$181,1))</f>
        <v/>
      </c>
      <c r="AB58" s="1414"/>
      <c r="AC58" s="1414" t="str">
        <f>+IF(入力シート!$L227="","",MID(入力シート!$L227,入力シート!CY$181,1))</f>
        <v/>
      </c>
      <c r="AD58" s="1414"/>
      <c r="AE58" s="1414" t="str">
        <f>+IF(入力シート!$L227="","",MID(入力シート!$L227,入力シート!DA$181,1))</f>
        <v/>
      </c>
      <c r="AF58" s="1414"/>
      <c r="AG58" s="1414" t="str">
        <f>+IF(入力シート!$L227="","",MID(入力シート!$L227,入力シート!DC$181,1))</f>
        <v/>
      </c>
      <c r="AH58" s="1414"/>
      <c r="AI58" s="1414" t="str">
        <f>+IF(入力シート!$L227="","",MID(入力シート!$L227,入力シート!DE$181,1))</f>
        <v/>
      </c>
      <c r="AJ58" s="1414"/>
      <c r="AK58" s="1414" t="str">
        <f>+IF(入力シート!$L227="","",MID(入力シート!$L227,入力シート!DG$181,1))</f>
        <v/>
      </c>
      <c r="AL58" s="1414"/>
      <c r="AM58" s="1414" t="str">
        <f>+IF(入力シート!$L227="","",MID(入力シート!$L227,入力シート!DI$181,1))</f>
        <v/>
      </c>
      <c r="AN58" s="1414"/>
      <c r="AO58" s="1414" t="str">
        <f>+IF(入力シート!$L227="","",MID(入力シート!$L227,入力シート!DK$181,1))</f>
        <v/>
      </c>
      <c r="AP58" s="1414"/>
      <c r="AQ58" s="1414" t="str">
        <f>+IF(入力シート!$L227="","",MID(入力シート!$L227,入力シート!DM$181,1))</f>
        <v/>
      </c>
      <c r="AR58" s="1414"/>
      <c r="AS58" s="1414" t="str">
        <f>+IF(入力シート!$L227="","",MID(入力シート!$L227,入力シート!DO$181,1))</f>
        <v/>
      </c>
      <c r="AT58" s="1414"/>
      <c r="AU58" s="1414" t="str">
        <f>+IF(入力シート!$L227="","",MID(入力シート!$L227,入力シート!DQ$181,1))</f>
        <v/>
      </c>
      <c r="AV58" s="1414"/>
      <c r="AW58" s="1414" t="str">
        <f>+IF(入力シート!$L227="","",MID(入力シート!$L227,入力シート!DS$181,1))</f>
        <v/>
      </c>
      <c r="AX58" s="1414"/>
      <c r="AY58" s="1414" t="str">
        <f>+IF(入力シート!$L227="","",MID(入力シート!$L227,入力シート!DU$181,1))</f>
        <v/>
      </c>
      <c r="AZ58" s="1414"/>
      <c r="BA58" s="1414" t="str">
        <f>+IF(入力シート!$L227="","",MID(入力シート!$L227,入力シート!DW$181,1))</f>
        <v/>
      </c>
      <c r="BB58" s="1414"/>
      <c r="BC58" s="1414" t="str">
        <f>+IF(入力シート!$L227="","",MID(入力シート!$L227,入力シート!DY$181,1))</f>
        <v/>
      </c>
      <c r="BD58" s="1414"/>
      <c r="BE58" s="1809" t="str">
        <f>+IF(入力シート!$L227="","",MID(入力シート!$L227,入力シート!EA$181,1))</f>
        <v/>
      </c>
      <c r="BF58" s="1810"/>
      <c r="BG58" s="1409" t="str">
        <f>+IF(入力シート!$BJ227="","",MID(入力シート!$BJ227,入力シート!BI$181,1))</f>
        <v>　</v>
      </c>
      <c r="BH58" s="1410"/>
      <c r="BI58" s="1405" t="str">
        <f>+IF(入力シート!$BJ227="","",MID(入力シート!$BJ227,入力シート!BK$181,1))</f>
        <v/>
      </c>
      <c r="BJ58" s="1406"/>
      <c r="BK58" s="1411" t="str">
        <f>+IF(入力シート!$BJ227="","",MID(入力シート!$BJ227,入力シート!BM$181,1))</f>
        <v/>
      </c>
      <c r="BL58" s="1412"/>
      <c r="BM58" s="1405" t="str">
        <f>+IF(入力シート!$BJ227="","",MID(入力シート!$BJ227,入力シート!BO$181,1))</f>
        <v/>
      </c>
      <c r="BN58" s="1406"/>
      <c r="BO58" s="1405" t="str">
        <f>+IF(入力シート!$BJ227="","",MID(入力シート!$BJ227,入力シート!BQ$181,1))</f>
        <v/>
      </c>
      <c r="BP58" s="1406"/>
      <c r="BQ58" s="1411" t="str">
        <f>+IF(入力シート!$BJ227="","",MID(入力シート!$BJ227,入力シート!BS$181,1))</f>
        <v/>
      </c>
      <c r="BR58" s="1412"/>
      <c r="BS58" s="1405" t="str">
        <f>+IF(入力シート!$BJ227="","",MID(入力シート!$BJ227,入力シート!BU$181,1))</f>
        <v/>
      </c>
      <c r="BT58" s="1406"/>
      <c r="BU58" s="1405" t="str">
        <f>+IF(入力シート!$BJ227="","",MID(入力シート!$BJ227,入力シート!BW$181,1))</f>
        <v/>
      </c>
      <c r="BV58" s="1406"/>
      <c r="BW58" s="1405" t="str">
        <f>+IF(入力シート!$BJ227="","",MID(入力シート!$BJ227,入力シート!BY$181,1))</f>
        <v/>
      </c>
      <c r="BX58" s="1406"/>
      <c r="BY58" s="1405" t="str">
        <f>+IF(入力シート!$BJ227="","",MID(入力シート!$BJ227,入力シート!CA$181,1))</f>
        <v/>
      </c>
      <c r="BZ58" s="1406"/>
      <c r="CA58" s="1405" t="str">
        <f>+IF(入力シート!$BJ227="","",MID(入力シート!$BJ227,入力シート!CC$181,1))</f>
        <v/>
      </c>
      <c r="CB58" s="1406"/>
      <c r="CC58" s="1407" t="str">
        <f>+IF(入力シート!$BJ227="","",MID(入力シート!$BJ227,入力シート!CE$181,1))</f>
        <v/>
      </c>
      <c r="CD58" s="1408"/>
      <c r="CE58" s="1449" t="str">
        <f>+IF(入力シート!$AD227="","",MID(入力シート!$AD227,入力シート!BI$181,1))</f>
        <v/>
      </c>
      <c r="CF58" s="1445"/>
      <c r="CG58" s="1403" t="str">
        <f>+IF(入力シート!$AD227="","",MID(入力シート!$AD227,入力シート!BK$181,1))</f>
        <v/>
      </c>
      <c r="CH58" s="1404"/>
      <c r="CI58" s="1403" t="str">
        <f>+IF(入力シート!$AD227="","",MID(入力シート!$AD227,入力シート!BM$181,1))</f>
        <v/>
      </c>
      <c r="CJ58" s="1404"/>
      <c r="CK58" s="1403" t="str">
        <f>+IF(入力シート!$AD227="","",MID(入力シート!$AD227,入力シート!BO$181,1))</f>
        <v/>
      </c>
      <c r="CL58" s="1404"/>
      <c r="CM58" s="1403" t="str">
        <f>+IF(入力シート!$AD227="","",MID(入力シート!$AD227,入力シート!BQ$181,1))</f>
        <v/>
      </c>
      <c r="CN58" s="1404"/>
      <c r="CO58" s="1403" t="str">
        <f>+IF(入力シート!$AD227="","",MID(入力シート!$AD227,入力シート!BS$181,1))</f>
        <v/>
      </c>
      <c r="CP58" s="1404"/>
      <c r="CQ58" s="1403" t="str">
        <f>+IF(入力シート!$AD227="","",MID(入力シート!$AD227,入力シート!BU$181,1))</f>
        <v/>
      </c>
      <c r="CR58" s="1444"/>
      <c r="CS58" s="654"/>
      <c r="CT58" s="654"/>
      <c r="CU58" s="654"/>
      <c r="CV58" s="654" t="str">
        <f>+IF(入力シート!$AD227="","",MID(入力シート!$AD227,入力シート!BU$181,1))</f>
        <v/>
      </c>
      <c r="CW58" s="654"/>
      <c r="DB58" s="411"/>
      <c r="DC58" s="411"/>
      <c r="DD58" s="652">
        <f>IF(ISERROR(VLOOKUP(W58,'環境依存文字（電子入札利用不可）'!$A:$A,1,FALSE))=TRUE,IF(SUBSTITUTE(W58,"　","")="",0,IF($CV$3&lt;=CODE(W58),IF(AND($DB$3&lt;=CODE(W58),CODE(W58)&lt;=$DD$3),0,IF(AND($DG$3&lt;=CODE(W58),CODE(W58)&lt;=$DI$3),0,1)),0)),1)</f>
        <v>0</v>
      </c>
      <c r="DE58" s="652"/>
      <c r="DF58" s="652">
        <f>IF(ISERROR(VLOOKUP(Y58,'環境依存文字（電子入札利用不可）'!$A:$A,1,FALSE))=TRUE,IF(SUBSTITUTE(Y58,"　","")="",0,IF($CV$3&lt;=CODE(Y58),IF(AND($DB$3&lt;=CODE(Y58),CODE(Y58)&lt;=$DD$3),0,IF(AND($DG$3&lt;=CODE(Y58),CODE(Y58)&lt;=$DI$3),0,1)),0)),1)</f>
        <v>0</v>
      </c>
      <c r="DG58" s="652"/>
      <c r="DH58" s="652">
        <f>IF(ISERROR(VLOOKUP(AA58,'環境依存文字（電子入札利用不可）'!$A:$A,1,FALSE))=TRUE,IF(SUBSTITUTE(AA58,"　","")="",0,IF($CV$3&lt;=CODE(AA58),IF(AND($DB$3&lt;=CODE(AA58),CODE(AA58)&lt;=$DD$3),0,IF(AND($DG$3&lt;=CODE(AA58),CODE(AA58)&lt;=$DI$3),0,1)),0)),1)</f>
        <v>0</v>
      </c>
      <c r="DI58" s="652"/>
      <c r="DJ58" s="652">
        <f>IF(ISERROR(VLOOKUP(AC58,'環境依存文字（電子入札利用不可）'!$A:$A,1,FALSE))=TRUE,IF(SUBSTITUTE(AC58,"　","")="",0,IF($CV$3&lt;=CODE(AC58),IF(AND($DB$3&lt;=CODE(AC58),CODE(AC58)&lt;=$DD$3),0,IF(AND($DG$3&lt;=CODE(AC58),CODE(AC58)&lt;=$DI$3),0,1)),0)),1)</f>
        <v>0</v>
      </c>
      <c r="DK58" s="652"/>
      <c r="DL58" s="652">
        <f>IF(ISERROR(VLOOKUP(AE58,'環境依存文字（電子入札利用不可）'!$A:$A,1,FALSE))=TRUE,IF(SUBSTITUTE(AE58,"　","")="",0,IF($CV$3&lt;=CODE(AE58),IF(AND($DB$3&lt;=CODE(AE58),CODE(AE58)&lt;=$DD$3),0,IF(AND($DG$3&lt;=CODE(AE58),CODE(AE58)&lt;=$DI$3),0,1)),0)),1)</f>
        <v>0</v>
      </c>
      <c r="DM58" s="652"/>
      <c r="DN58" s="652">
        <f>IF(ISERROR(VLOOKUP(AG58,'環境依存文字（電子入札利用不可）'!$A:$A,1,FALSE))=TRUE,IF(SUBSTITUTE(AG58,"　","")="",0,IF($CV$3&lt;=CODE(AG58),IF(AND($DB$3&lt;=CODE(AG58),CODE(AG58)&lt;=$DD$3),0,IF(AND($DG$3&lt;=CODE(AG58),CODE(AG58)&lt;=$DI$3),0,1)),0)),1)</f>
        <v>0</v>
      </c>
      <c r="DO58" s="652"/>
      <c r="DP58" s="652">
        <f>IF(ISERROR(VLOOKUP(AI58,'環境依存文字（電子入札利用不可）'!$A:$A,1,FALSE))=TRUE,IF(SUBSTITUTE(AI58,"　","")="",0,IF($CV$3&lt;=CODE(AI58),IF(AND($DB$3&lt;=CODE(AI58),CODE(AI58)&lt;=$DD$3),0,IF(AND($DG$3&lt;=CODE(AI58),CODE(AI58)&lt;=$DI$3),0,1)),0)),1)</f>
        <v>0</v>
      </c>
      <c r="DQ58" s="652"/>
      <c r="DR58" s="652">
        <f>IF(ISERROR(VLOOKUP(AK58,'環境依存文字（電子入札利用不可）'!$A:$A,1,FALSE))=TRUE,IF(SUBSTITUTE(AK58,"　","")="",0,IF($CV$3&lt;=CODE(AK58),IF(AND($DB$3&lt;=CODE(AK58),CODE(AK58)&lt;=$DD$3),0,IF(AND($DG$3&lt;=CODE(AK58),CODE(AK58)&lt;=$DI$3),0,1)),0)),1)</f>
        <v>0</v>
      </c>
      <c r="DS58" s="652"/>
      <c r="DT58" s="652">
        <f>IF(ISERROR(VLOOKUP(AM58,'環境依存文字（電子入札利用不可）'!$A:$A,1,FALSE))=TRUE,IF(SUBSTITUTE(AM58,"　","")="",0,IF($CV$3&lt;=CODE(AM58),IF(AND($DB$3&lt;=CODE(AM58),CODE(AM58)&lt;=$DD$3),0,IF(AND($DG$3&lt;=CODE(AM58),CODE(AM58)&lt;=$DI$3),0,1)),0)),1)</f>
        <v>0</v>
      </c>
      <c r="DU58" s="652"/>
      <c r="DV58" s="652">
        <f>IF(ISERROR(VLOOKUP(AO58,'環境依存文字（電子入札利用不可）'!$A:$A,1,FALSE))=TRUE,IF(SUBSTITUTE(AO58,"　","")="",0,IF($CV$3&lt;=CODE(AO58),IF(AND($DB$3&lt;=CODE(AO58),CODE(AO58)&lt;=$DD$3),0,IF(AND($DG$3&lt;=CODE(AO58),CODE(AO58)&lt;=$DI$3),0,1)),0)),1)</f>
        <v>0</v>
      </c>
      <c r="DW58" s="652"/>
      <c r="DX58" s="652">
        <f>IF(ISERROR(VLOOKUP(AQ58,'環境依存文字（電子入札利用不可）'!$A:$A,1,FALSE))=TRUE,IF(SUBSTITUTE(AQ58,"　","")="",0,IF($CV$3&lt;=CODE(AQ58),IF(AND($DB$3&lt;=CODE(AQ58),CODE(AQ58)&lt;=$DD$3),0,IF(AND($DG$3&lt;=CODE(AQ58),CODE(AQ58)&lt;=$DI$3),0,1)),0)),1)</f>
        <v>0</v>
      </c>
      <c r="DY58" s="652"/>
      <c r="DZ58" s="652">
        <f>IF(ISERROR(VLOOKUP(AS58,'環境依存文字（電子入札利用不可）'!$A:$A,1,FALSE))=TRUE,IF(SUBSTITUTE(AS58,"　","")="",0,IF($CV$3&lt;=CODE(AS58),IF(AND($DB$3&lt;=CODE(AS58),CODE(AS58)&lt;=$DD$3),0,IF(AND($DG$3&lt;=CODE(AS58),CODE(AS58)&lt;=$DI$3),0,1)),0)),1)</f>
        <v>0</v>
      </c>
      <c r="EA58" s="652"/>
      <c r="EB58" s="652">
        <f>IF(ISERROR(VLOOKUP(AU58,'環境依存文字（電子入札利用不可）'!$A:$A,1,FALSE))=TRUE,IF(SUBSTITUTE(AU58,"　","")="",0,IF($CV$3&lt;=CODE(AU58),IF(AND($DB$3&lt;=CODE(AU58),CODE(AU58)&lt;=$DD$3),0,IF(AND($DG$3&lt;=CODE(AU58),CODE(AU58)&lt;=$DI$3),0,1)),0)),1)</f>
        <v>0</v>
      </c>
      <c r="EC58" s="652"/>
      <c r="ED58" s="652">
        <f>IF(ISERROR(VLOOKUP(AW58,'環境依存文字（電子入札利用不可）'!$A:$A,1,FALSE))=TRUE,IF(SUBSTITUTE(AW58,"　","")="",0,IF($CV$3&lt;=CODE(AW58),IF(AND($DB$3&lt;=CODE(AW58),CODE(AW58)&lt;=$DD$3),0,IF(AND($DG$3&lt;=CODE(AW58),CODE(AW58)&lt;=$DI$3),0,1)),0)),1)</f>
        <v>0</v>
      </c>
      <c r="EE58" s="652"/>
      <c r="EF58" s="652">
        <f>IF(ISERROR(VLOOKUP(AY58,'環境依存文字（電子入札利用不可）'!$A:$A,1,FALSE))=TRUE,IF(SUBSTITUTE(AY58,"　","")="",0,IF($CV$3&lt;=CODE(AY58),IF(AND($DB$3&lt;=CODE(AY58),CODE(AY58)&lt;=$DD$3),0,IF(AND($DG$3&lt;=CODE(AY58),CODE(AY58)&lt;=$DI$3),0,1)),0)),1)</f>
        <v>0</v>
      </c>
      <c r="EG58" s="652"/>
      <c r="EH58" s="652">
        <f>IF(ISERROR(VLOOKUP(BA58,'環境依存文字（電子入札利用不可）'!$A:$A,1,FALSE))=TRUE,IF(SUBSTITUTE(BA58,"　","")="",0,IF($CV$3&lt;=CODE(BA58),IF(AND($DB$3&lt;=CODE(BA58),CODE(BA58)&lt;=$DD$3),0,IF(AND($DG$3&lt;=CODE(BA58),CODE(BA58)&lt;=$DI$3),0,1)),0)),1)</f>
        <v>0</v>
      </c>
      <c r="EI58" s="652"/>
      <c r="EJ58" s="652">
        <f>IF(ISERROR(VLOOKUP(BC58,'環境依存文字（電子入札利用不可）'!$A:$A,1,FALSE))=TRUE,IF(SUBSTITUTE(BC58,"　","")="",0,IF($CV$3&lt;=CODE(BC58),IF(AND($DB$3&lt;=CODE(BC58),CODE(BC58)&lt;=$DD$3),0,IF(AND($DG$3&lt;=CODE(BC58),CODE(BC58)&lt;=$DI$3),0,1)),0)),1)</f>
        <v>0</v>
      </c>
      <c r="EK58" s="652"/>
      <c r="EL58" s="652">
        <f>IF(ISERROR(VLOOKUP(BE58,'環境依存文字（電子入札利用不可）'!$A:$A,1,FALSE))=TRUE,IF(SUBSTITUTE(BE58,"　","")="",0,IF($CV$3&lt;=CODE(BE58),IF(AND($DB$3&lt;=CODE(BE58),CODE(BE58)&lt;=$DD$3),0,IF(AND($DG$3&lt;=CODE(BE58),CODE(BE58)&lt;=$DI$3),0,1)),0)),1)</f>
        <v>0</v>
      </c>
      <c r="EM58" s="652"/>
      <c r="EN58" s="652">
        <f>IF(ISERROR(VLOOKUP(BG58,'環境依存文字（電子入札利用不可）'!$A:$A,1,FALSE))=TRUE,IF(SUBSTITUTE(BG58,"　","")="",0,IF($CV$3&lt;=CODE(BG58),IF(AND($DB$3&lt;=CODE(BG58),CODE(BG58)&lt;=$DD$3),0,IF(AND($DG$3&lt;=CODE(BG58),CODE(BG58)&lt;=$DI$3),0,1)),0)),1)</f>
        <v>0</v>
      </c>
      <c r="EO58" s="652"/>
      <c r="EP58" s="652">
        <f>IF(ISERROR(VLOOKUP(BI58,'環境依存文字（電子入札利用不可）'!$A:$A,1,FALSE))=TRUE,IF(SUBSTITUTE(BI58,"　","")="",0,IF($CV$3&lt;=CODE(BI58),IF(AND($DB$3&lt;=CODE(BI58),CODE(BI58)&lt;=$DD$3),0,IF(AND($DG$3&lt;=CODE(BI58),CODE(BI58)&lt;=$DI$3),0,1)),0)),1)</f>
        <v>0</v>
      </c>
      <c r="EQ58" s="652"/>
      <c r="ER58" s="652">
        <f>IF(ISERROR(VLOOKUP(BK58,'環境依存文字（電子入札利用不可）'!$A:$A,1,FALSE))=TRUE,IF(SUBSTITUTE(BK58,"　","")="",0,IF($CV$3&lt;=CODE(BK58),IF(AND($DB$3&lt;=CODE(BK58),CODE(BK58)&lt;=$DD$3),0,IF(AND($DG$3&lt;=CODE(BK58),CODE(BK58)&lt;=$DI$3),0,1)),0)),1)</f>
        <v>0</v>
      </c>
      <c r="ES58" s="652"/>
      <c r="ET58" s="652">
        <f>IF(ISERROR(VLOOKUP(BM58,'環境依存文字（電子入札利用不可）'!$A:$A,1,FALSE))=TRUE,IF(SUBSTITUTE(BM58,"　","")="",0,IF($CV$3&lt;=CODE(BM58),IF(AND($DB$3&lt;=CODE(BM58),CODE(BM58)&lt;=$DD$3),0,IF(AND($DG$3&lt;=CODE(BM58),CODE(BM58)&lt;=$DI$3),0,1)),0)),1)</f>
        <v>0</v>
      </c>
      <c r="EU58" s="652"/>
      <c r="EV58" s="652">
        <f>IF(ISERROR(VLOOKUP(BO58,'環境依存文字（電子入札利用不可）'!$A:$A,1,FALSE))=TRUE,IF(SUBSTITUTE(BO58,"　","")="",0,IF($CV$3&lt;=CODE(BO58),IF(AND($DB$3&lt;=CODE(BO58),CODE(BO58)&lt;=$DD$3),0,IF(AND($DG$3&lt;=CODE(BO58),CODE(BO58)&lt;=$DI$3),0,1)),0)),1)</f>
        <v>0</v>
      </c>
      <c r="EW58" s="652"/>
      <c r="EX58" s="652">
        <f>IF(ISERROR(VLOOKUP(BQ58,'環境依存文字（電子入札利用不可）'!$A:$A,1,FALSE))=TRUE,IF(SUBSTITUTE(BQ58,"　","")="",0,IF($CV$3&lt;=CODE(BQ58),IF(AND($DB$3&lt;=CODE(BQ58),CODE(BQ58)&lt;=$DD$3),0,IF(AND($DG$3&lt;=CODE(BQ58),CODE(BQ58)&lt;=$DI$3),0,1)),0)),1)</f>
        <v>0</v>
      </c>
      <c r="EY58" s="652"/>
      <c r="EZ58" s="652">
        <f>IF(ISERROR(VLOOKUP(BS58,'環境依存文字（電子入札利用不可）'!$A:$A,1,FALSE))=TRUE,IF(SUBSTITUTE(BS58,"　","")="",0,IF($CV$3&lt;=CODE(BS58),IF(AND($DB$3&lt;=CODE(BS58),CODE(BS58)&lt;=$DD$3),0,IF(AND($DG$3&lt;=CODE(BS58),CODE(BS58)&lt;=$DI$3),0,1)),0)),1)</f>
        <v>0</v>
      </c>
      <c r="FA58" s="652"/>
      <c r="FB58" s="652">
        <f>IF(ISERROR(VLOOKUP(BU58,'環境依存文字（電子入札利用不可）'!$A:$A,1,FALSE))=TRUE,IF(SUBSTITUTE(BU58,"　","")="",0,IF($CV$3&lt;=CODE(BU58),IF(AND($DB$3&lt;=CODE(BU58),CODE(BU58)&lt;=$DD$3),0,IF(AND($DG$3&lt;=CODE(BU58),CODE(BU58)&lt;=$DI$3),0,1)),0)),1)</f>
        <v>0</v>
      </c>
      <c r="FC58" s="652"/>
      <c r="FD58" s="652">
        <f>IF(ISERROR(VLOOKUP(BW58,'環境依存文字（電子入札利用不可）'!$A:$A,1,FALSE))=TRUE,IF(SUBSTITUTE(BW58,"　","")="",0,IF($CV$3&lt;=CODE(BW58),IF(AND($DB$3&lt;=CODE(BW58),CODE(BW58)&lt;=$DD$3),0,IF(AND($DG$3&lt;=CODE(BW58),CODE(BW58)&lt;=$DI$3),0,1)),0)),1)</f>
        <v>0</v>
      </c>
      <c r="FE58" s="652"/>
      <c r="FF58" s="652">
        <f>IF(ISERROR(VLOOKUP(BY58,'環境依存文字（電子入札利用不可）'!$A:$A,1,FALSE))=TRUE,IF(SUBSTITUTE(BY58,"　","")="",0,IF($CV$3&lt;=CODE(BY58),IF(AND($DB$3&lt;=CODE(BY58),CODE(BY58)&lt;=$DD$3),0,IF(AND($DG$3&lt;=CODE(BY58),CODE(BY58)&lt;=$DI$3),0,1)),0)),1)</f>
        <v>0</v>
      </c>
      <c r="FG58" s="652"/>
      <c r="FH58" s="652">
        <f>IF(ISERROR(VLOOKUP(CA58,'環境依存文字（電子入札利用不可）'!$A:$A,1,FALSE))=TRUE,IF(SUBSTITUTE(CA58,"　","")="",0,IF($CV$3&lt;=CODE(CA58),IF(AND($DB$3&lt;=CODE(CA58),CODE(CA58)&lt;=$DD$3),0,IF(AND($DG$3&lt;=CODE(CA58),CODE(CA58)&lt;=$DI$3),0,1)),0)),1)</f>
        <v>0</v>
      </c>
      <c r="FI58" s="652"/>
      <c r="FJ58" s="652">
        <f>IF(ISERROR(VLOOKUP(CC58,'環境依存文字（電子入札利用不可）'!$A:$A,1,FALSE))=TRUE,IF(SUBSTITUTE(CC58,"　","")="",0,IF($CV$3&lt;=CODE(CC58),IF(AND($DB$3&lt;=CODE(CC58),CODE(CC58)&lt;=$DD$3),0,IF(AND($DG$3&lt;=CODE(CC58),CODE(CC58)&lt;=$DI$3),0,1)),0)),1)</f>
        <v>0</v>
      </c>
      <c r="FK58" s="652"/>
      <c r="FL58" s="652">
        <f>IF(ISERROR(VLOOKUP(CE58,'環境依存文字（電子入札利用不可）'!$A:$A,1,FALSE))=TRUE,IF(SUBSTITUTE(CE58,"　","")="",0,IF($CV$3&lt;=CODE(CE58),IF(AND($DB$3&lt;=CODE(CE58),CODE(CE58)&lt;=$DD$3),0,IF(AND($DG$3&lt;=CODE(CE58),CODE(CE58)&lt;=$DI$3),0,1)),0)),1)</f>
        <v>0</v>
      </c>
      <c r="FM58" s="652"/>
      <c r="FN58" s="652">
        <f>IF(ISERROR(VLOOKUP(CG58,'環境依存文字（電子入札利用不可）'!$A:$A,1,FALSE))=TRUE,IF(SUBSTITUTE(CG58,"　","")="",0,IF($CV$3&lt;=CODE(CG58),IF(AND($DB$3&lt;=CODE(CG58),CODE(CG58)&lt;=$DD$3),0,IF(AND($DG$3&lt;=CODE(CG58),CODE(CG58)&lt;=$DI$3),0,1)),0)),1)</f>
        <v>0</v>
      </c>
      <c r="FO58" s="652"/>
      <c r="FP58" s="652">
        <f>IF(ISERROR(VLOOKUP(CI58,'環境依存文字（電子入札利用不可）'!$A:$A,1,FALSE))=TRUE,IF(SUBSTITUTE(CI58,"　","")="",0,IF($CV$3&lt;=CODE(CI58),IF(AND($DB$3&lt;=CODE(CI58),CODE(CI58)&lt;=$DD$3),0,IF(AND($DG$3&lt;=CODE(CI58),CODE(CI58)&lt;=$DI$3),0,1)),0)),1)</f>
        <v>0</v>
      </c>
      <c r="FQ58" s="652"/>
      <c r="FR58" s="652">
        <f>IF(ISERROR(VLOOKUP(CK58,'環境依存文字（電子入札利用不可）'!$A:$A,1,FALSE))=TRUE,IF(SUBSTITUTE(CK58,"　","")="",0,IF($CV$3&lt;=CODE(CK58),IF(AND($DB$3&lt;=CODE(CK58),CODE(CK58)&lt;=$DD$3),0,IF(AND($DG$3&lt;=CODE(CK58),CODE(CK58)&lt;=$DI$3),0,1)),0)),1)</f>
        <v>0</v>
      </c>
      <c r="FS58" s="652"/>
      <c r="FT58" s="652">
        <f>IF(ISERROR(VLOOKUP(CM58,'環境依存文字（電子入札利用不可）'!$A:$A,1,FALSE))=TRUE,IF(SUBSTITUTE(CM58,"　","")="",0,IF($CV$3&lt;=CODE(CM58),IF(AND($DB$3&lt;=CODE(CM58),CODE(CM58)&lt;=$DD$3),0,IF(AND($DG$3&lt;=CODE(CM58),CODE(CM58)&lt;=$DI$3),0,1)),0)),1)</f>
        <v>0</v>
      </c>
      <c r="FU58" s="652"/>
      <c r="FV58" s="652">
        <f>IF(ISERROR(VLOOKUP(CO58,'環境依存文字（電子入札利用不可）'!$A:$A,1,FALSE))=TRUE,IF(SUBSTITUTE(CO58,"　","")="",0,IF($CV$3&lt;=CODE(CO58),IF(AND($DB$3&lt;=CODE(CO58),CODE(CO58)&lt;=$DD$3),0,IF(AND($DG$3&lt;=CODE(CO58),CODE(CO58)&lt;=$DI$3),0,1)),0)),1)</f>
        <v>0</v>
      </c>
      <c r="FW58" s="652"/>
      <c r="FX58" s="652">
        <f>IF(ISERROR(VLOOKUP(CQ58,'環境依存文字（電子入札利用不可）'!$A:$A,1,FALSE))=TRUE,IF(SUBSTITUTE(CQ58,"　","")="",0,IF($CV$3&lt;=CODE(CQ58),IF(AND($DB$3&lt;=CODE(CQ58),CODE(CQ58)&lt;=$DD$3),0,IF(AND($DG$3&lt;=CODE(CQ58),CODE(CQ58)&lt;=$DI$3),0,1)),0)),1)</f>
        <v>0</v>
      </c>
    </row>
    <row r="59" spans="1:180" s="411" customFormat="1" ht="23.25" customHeight="1">
      <c r="A59" s="632"/>
      <c r="B59" s="1424">
        <v>4</v>
      </c>
      <c r="C59" s="1426" t="str">
        <f>+IF(入力シート!$F229="","",入力シート!F229)</f>
        <v/>
      </c>
      <c r="D59" s="1427"/>
      <c r="E59" s="1430" t="s">
        <v>34</v>
      </c>
      <c r="F59" s="1432" t="str">
        <f>+IF(入力シート!$H229="","",MID(TEXT(入力シート!$H229,"0#"),入力シート!$BJ$9,1))</f>
        <v/>
      </c>
      <c r="G59" s="1427"/>
      <c r="H59" s="1432" t="str">
        <f>+IF(入力シート!$H229="","",MID(TEXT(入力シート!$H229,"0#"),入力シート!$BL$9,1))</f>
        <v/>
      </c>
      <c r="I59" s="1427"/>
      <c r="J59" s="1430" t="s">
        <v>34</v>
      </c>
      <c r="K59" s="1434" t="str">
        <f>+IF(入力シート!$J229="","",MID(TEXT(入力シート!$J229,"00000#"),入力シート!$BJ$9,1))</f>
        <v/>
      </c>
      <c r="L59" s="1435"/>
      <c r="M59" s="1434" t="str">
        <f>+IF(入力シート!$J229="","",MID(TEXT(入力シート!$J229,"00000#"),入力シート!$BL$9,1))</f>
        <v/>
      </c>
      <c r="N59" s="1435"/>
      <c r="O59" s="1434" t="str">
        <f>+IF(入力シート!$J229="","",MID(TEXT(入力シート!$J229,"00000#"),入力シート!$BN$9,1))</f>
        <v/>
      </c>
      <c r="P59" s="1435"/>
      <c r="Q59" s="1434" t="str">
        <f>+IF(入力シート!$J229="","",MID(TEXT(入力シート!$J229,"00000#"),入力シート!$BP$9,1))</f>
        <v/>
      </c>
      <c r="R59" s="1435"/>
      <c r="S59" s="1434" t="str">
        <f>+IF(入力シート!$J229="","",MID(TEXT(入力シート!$J229,"00000#"),入力シート!$BR$9,1))</f>
        <v/>
      </c>
      <c r="T59" s="1435"/>
      <c r="U59" s="1434" t="str">
        <f>+IF(入力シート!$J229="","",MID(TEXT(入力シート!$J229,"00000#"),入力シート!$BT$9,1))</f>
        <v/>
      </c>
      <c r="V59" s="1435"/>
      <c r="W59" s="1447" t="str">
        <f>+IF(入力シート!$L229="","",MID(入力シート!$L229,入力シート!BI$181,1))</f>
        <v/>
      </c>
      <c r="X59" s="1416"/>
      <c r="Y59" s="1416" t="str">
        <f>+IF(入力シート!$L229="","",MID(入力シート!$L229,入力シート!BK$181,1))</f>
        <v/>
      </c>
      <c r="Z59" s="1416"/>
      <c r="AA59" s="1416" t="str">
        <f>+IF(入力シート!$L229="","",MID(入力シート!$L229,入力シート!BM$181,1))</f>
        <v/>
      </c>
      <c r="AB59" s="1416"/>
      <c r="AC59" s="1416" t="str">
        <f>+IF(入力シート!$L229="","",MID(入力シート!$L229,入力シート!BO$181,1))</f>
        <v/>
      </c>
      <c r="AD59" s="1416"/>
      <c r="AE59" s="1416" t="str">
        <f>+IF(入力シート!$L229="","",MID(入力シート!$L229,入力シート!BQ$181,1))</f>
        <v/>
      </c>
      <c r="AF59" s="1416"/>
      <c r="AG59" s="1416" t="str">
        <f>+IF(入力シート!$L229="","",MID(入力シート!$L229,入力シート!BS$181,1))</f>
        <v/>
      </c>
      <c r="AH59" s="1416"/>
      <c r="AI59" s="1416" t="str">
        <f>+IF(入力シート!$L229="","",MID(入力シート!$L229,入力シート!BU$181,1))</f>
        <v/>
      </c>
      <c r="AJ59" s="1416"/>
      <c r="AK59" s="1416" t="str">
        <f>+IF(入力シート!$L229="","",MID(入力シート!$L229,入力シート!BW$181,1))</f>
        <v/>
      </c>
      <c r="AL59" s="1416"/>
      <c r="AM59" s="1416" t="str">
        <f>+IF(入力シート!$L229="","",MID(入力シート!$L229,入力シート!BY$181,1))</f>
        <v/>
      </c>
      <c r="AN59" s="1416"/>
      <c r="AO59" s="1416" t="str">
        <f>+IF(入力シート!$L229="","",MID(入力シート!$L229,入力シート!CA$181,1))</f>
        <v/>
      </c>
      <c r="AP59" s="1416"/>
      <c r="AQ59" s="1416" t="str">
        <f>+IF(入力シート!$L229="","",MID(入力シート!$L229,入力シート!CC$181,1))</f>
        <v/>
      </c>
      <c r="AR59" s="1416"/>
      <c r="AS59" s="1416" t="str">
        <f>+IF(入力シート!$L229="","",MID(入力シート!$L229,入力シート!CE$181,1))</f>
        <v/>
      </c>
      <c r="AT59" s="1416"/>
      <c r="AU59" s="1416" t="str">
        <f>+IF(入力シート!$L229="","",MID(入力シート!$L229,入力シート!CG$181,1))</f>
        <v/>
      </c>
      <c r="AV59" s="1416"/>
      <c r="AW59" s="1416" t="str">
        <f>+IF(入力シート!$L229="","",MID(入力シート!$L229,入力シート!CI$181,1))</f>
        <v/>
      </c>
      <c r="AX59" s="1416"/>
      <c r="AY59" s="1416" t="str">
        <f>+IF(入力シート!$L229="","",MID(入力シート!$L229,入力シート!CK$181,1))</f>
        <v/>
      </c>
      <c r="AZ59" s="1416"/>
      <c r="BA59" s="1416" t="str">
        <f>+IF(入力シート!$L229="","",MID(入力シート!$L229,入力シート!CM$181,1))</f>
        <v/>
      </c>
      <c r="BB59" s="1416"/>
      <c r="BC59" s="1416" t="str">
        <f>+IF(入力シート!$L229="","",MID(入力シート!$L229,入力シート!CO$181,1))</f>
        <v/>
      </c>
      <c r="BD59" s="1416"/>
      <c r="BE59" s="1811" t="str">
        <f>+IF(入力シート!$L229="","",MID(入力シート!$L229,入力シート!CQ$181,1))</f>
        <v/>
      </c>
      <c r="BF59" s="1812"/>
      <c r="BG59" s="655" t="str">
        <f>+IF(入力シート!$AH229="","",MID(TEXT(入力シート!$AH229,"00#"),入力シート!BI$183,1))</f>
        <v/>
      </c>
      <c r="BH59" s="656" t="str">
        <f>+IF(入力シート!$AH229="","",MID(TEXT(入力シート!$AH229,"00#"),入力シート!BJ$183,1))</f>
        <v/>
      </c>
      <c r="BI59" s="552" t="str">
        <f>+IF(入力シート!$AH229="","",MID(TEXT(入力シート!$AH229,"00#"),入力シート!BK$183,1))</f>
        <v/>
      </c>
      <c r="BJ59" s="553" t="s">
        <v>34</v>
      </c>
      <c r="BK59" s="552" t="str">
        <f>+IF(入力シート!$AK229="","",MID(TEXT(入力シート!$AK229,"000#"),入力シート!BI$183,1))</f>
        <v/>
      </c>
      <c r="BL59" s="552" t="str">
        <f>+IF(入力シート!$AK229="","",MID(TEXT(入力シート!$AK229,"000#"),入力シート!BJ$183,1))</f>
        <v/>
      </c>
      <c r="BM59" s="552" t="str">
        <f>+IF(入力シート!$AK229="","",MID(TEXT(入力シート!$AK229,"000#"),入力シート!BK$183,1))</f>
        <v/>
      </c>
      <c r="BN59" s="552" t="str">
        <f>+IF(入力シート!$AK229="","",MID(TEXT(入力シート!$AK229,"000#"),入力シート!BL$183,1))</f>
        <v/>
      </c>
      <c r="BO59" s="1418" t="str">
        <f>+IF(入力シート!$AM229="","",MID(入力シート!$AM229,入力シート!BI$181,1))</f>
        <v/>
      </c>
      <c r="BP59" s="1419"/>
      <c r="BQ59" s="1420" t="str">
        <f>+IF(入力シート!$AM229="","",MID(入力シート!$AM229,入力シート!BK$181,1))</f>
        <v/>
      </c>
      <c r="BR59" s="1421"/>
      <c r="BS59" s="1420" t="str">
        <f>+IF(入力シート!$AM229="","",MID(入力シート!$AM229,入力シート!BM$181,1))</f>
        <v/>
      </c>
      <c r="BT59" s="1421"/>
      <c r="BU59" s="1441" t="str">
        <f>+IF(入力シート!$AM229="","",MID(入力シート!$AM229,入力シート!BO$181,1))</f>
        <v/>
      </c>
      <c r="BV59" s="1442"/>
      <c r="BW59" s="1420" t="str">
        <f>+IF(入力シート!$AM229="","",MID(入力シート!$AM229,入力シート!BQ$181,1))</f>
        <v/>
      </c>
      <c r="BX59" s="1421"/>
      <c r="BY59" s="1420" t="str">
        <f>+IF(入力シート!$AM229="","",MID(入力シート!$AM229,入力シート!BS$181,1))</f>
        <v/>
      </c>
      <c r="BZ59" s="1421"/>
      <c r="CA59" s="1441" t="str">
        <f>+IF(入力シート!$AM229="","",MID(入力シート!$AM229,入力シート!BU$181,1))</f>
        <v/>
      </c>
      <c r="CB59" s="1442"/>
      <c r="CC59" s="1420" t="str">
        <f>+IF(入力シート!$AM229="","",MID(入力シート!$AM229,入力シート!BW$181,1))</f>
        <v/>
      </c>
      <c r="CD59" s="1443"/>
      <c r="CE59" s="1422" t="str">
        <f>+IF(入力シート!$Z229="","",MID(入力シート!$Z229,入力シート!BI$181,1))</f>
        <v/>
      </c>
      <c r="CF59" s="1423"/>
      <c r="CG59" s="1438" t="str">
        <f>+IF(入力シート!$Z229="","",MID(入力シート!$Z229,入力シート!BK$181,1))</f>
        <v/>
      </c>
      <c r="CH59" s="1439"/>
      <c r="CI59" s="1438" t="str">
        <f>+IF(入力シート!$Z229="","",MID(入力シート!$Z229,入力シート!BM$181,1))</f>
        <v/>
      </c>
      <c r="CJ59" s="1439"/>
      <c r="CK59" s="1438" t="str">
        <f>+IF(入力シート!$Z229="","",MID(入力シート!$Z229,入力シート!BO$181,1))</f>
        <v/>
      </c>
      <c r="CL59" s="1439"/>
      <c r="CM59" s="1438" t="str">
        <f>+IF(入力シート!$Z229="","",MID(入力シート!$Z229,入力シート!BQ$181,1))</f>
        <v/>
      </c>
      <c r="CN59" s="1439"/>
      <c r="CO59" s="1438" t="str">
        <f>+IF(入力シート!$Z229="","",MID(入力シート!$Z229,入力シート!BS$181,1))</f>
        <v/>
      </c>
      <c r="CP59" s="1439"/>
      <c r="CQ59" s="1438" t="str">
        <f>+IF(入力シート!$Z229="","",MID(入力シート!$Z229,入力シート!BU$181,1))</f>
        <v/>
      </c>
      <c r="CR59" s="1440"/>
      <c r="CS59" s="654"/>
      <c r="CT59" s="654"/>
      <c r="CU59" s="654"/>
      <c r="CV59" s="654" t="str">
        <f>+IF(入力シート!$Z229="","",MID(入力シート!$Z229,入力シート!BU$181,1))</f>
        <v/>
      </c>
      <c r="CW59" s="654"/>
      <c r="CX59" s="566"/>
      <c r="CY59" s="566"/>
      <c r="CZ59" s="566"/>
      <c r="DA59" s="566"/>
      <c r="DB59" s="589">
        <f>+SUM(DD59:FX60)</f>
        <v>0</v>
      </c>
      <c r="DD59" s="652">
        <f>IF(ISERROR(VLOOKUP(W59,'環境依存文字（電子入札利用不可）'!$A:$A,1,FALSE))=TRUE,IF(SUBSTITUTE(W59,"　","")="",0,IF($CV$3&lt;=CODE(W59),IF(AND($DB$3&lt;=CODE(W59),CODE(W59)&lt;=$DD$3),0,IF(AND($DG$3&lt;=CODE(W59),CODE(W59)&lt;=$DI$3),0,1)),0)),1)</f>
        <v>0</v>
      </c>
      <c r="DE59" s="652"/>
      <c r="DF59" s="652">
        <f>IF(ISERROR(VLOOKUP(Y59,'環境依存文字（電子入札利用不可）'!$A:$A,1,FALSE))=TRUE,IF(SUBSTITUTE(Y59,"　","")="",0,IF($CV$3&lt;=CODE(Y59),IF(AND($DB$3&lt;=CODE(Y59),CODE(Y59)&lt;=$DD$3),0,IF(AND($DG$3&lt;=CODE(Y59),CODE(Y59)&lt;=$DI$3),0,1)),0)),1)</f>
        <v>0</v>
      </c>
      <c r="DG59" s="652"/>
      <c r="DH59" s="652">
        <f>IF(ISERROR(VLOOKUP(AA59,'環境依存文字（電子入札利用不可）'!$A:$A,1,FALSE))=TRUE,IF(SUBSTITUTE(AA59,"　","")="",0,IF($CV$3&lt;=CODE(AA59),IF(AND($DB$3&lt;=CODE(AA59),CODE(AA59)&lt;=$DD$3),0,IF(AND($DG$3&lt;=CODE(AA59),CODE(AA59)&lt;=$DI$3),0,1)),0)),1)</f>
        <v>0</v>
      </c>
      <c r="DI59" s="652"/>
      <c r="DJ59" s="652">
        <f>IF(ISERROR(VLOOKUP(AC59,'環境依存文字（電子入札利用不可）'!$A:$A,1,FALSE))=TRUE,IF(SUBSTITUTE(AC59,"　","")="",0,IF($CV$3&lt;=CODE(AC59),IF(AND($DB$3&lt;=CODE(AC59),CODE(AC59)&lt;=$DD$3),0,IF(AND($DG$3&lt;=CODE(AC59),CODE(AC59)&lt;=$DI$3),0,1)),0)),1)</f>
        <v>0</v>
      </c>
      <c r="DK59" s="652"/>
      <c r="DL59" s="652">
        <f>IF(ISERROR(VLOOKUP(AE59,'環境依存文字（電子入札利用不可）'!$A:$A,1,FALSE))=TRUE,IF(SUBSTITUTE(AE59,"　","")="",0,IF($CV$3&lt;=CODE(AE59),IF(AND($DB$3&lt;=CODE(AE59),CODE(AE59)&lt;=$DD$3),0,IF(AND($DG$3&lt;=CODE(AE59),CODE(AE59)&lt;=$DI$3),0,1)),0)),1)</f>
        <v>0</v>
      </c>
      <c r="DM59" s="652"/>
      <c r="DN59" s="652">
        <f>IF(ISERROR(VLOOKUP(AG59,'環境依存文字（電子入札利用不可）'!$A:$A,1,FALSE))=TRUE,IF(SUBSTITUTE(AG59,"　","")="",0,IF($CV$3&lt;=CODE(AG59),IF(AND($DB$3&lt;=CODE(AG59),CODE(AG59)&lt;=$DD$3),0,IF(AND($DG$3&lt;=CODE(AG59),CODE(AG59)&lt;=$DI$3),0,1)),0)),1)</f>
        <v>0</v>
      </c>
      <c r="DO59" s="652"/>
      <c r="DP59" s="652">
        <f>IF(ISERROR(VLOOKUP(AI59,'環境依存文字（電子入札利用不可）'!$A:$A,1,FALSE))=TRUE,IF(SUBSTITUTE(AI59,"　","")="",0,IF($CV$3&lt;=CODE(AI59),IF(AND($DB$3&lt;=CODE(AI59),CODE(AI59)&lt;=$DD$3),0,IF(AND($DG$3&lt;=CODE(AI59),CODE(AI59)&lt;=$DI$3),0,1)),0)),1)</f>
        <v>0</v>
      </c>
      <c r="DQ59" s="652"/>
      <c r="DR59" s="652">
        <f>IF(ISERROR(VLOOKUP(AK59,'環境依存文字（電子入札利用不可）'!$A:$A,1,FALSE))=TRUE,IF(SUBSTITUTE(AK59,"　","")="",0,IF($CV$3&lt;=CODE(AK59),IF(AND($DB$3&lt;=CODE(AK59),CODE(AK59)&lt;=$DD$3),0,IF(AND($DG$3&lt;=CODE(AK59),CODE(AK59)&lt;=$DI$3),0,1)),0)),1)</f>
        <v>0</v>
      </c>
      <c r="DS59" s="652"/>
      <c r="DT59" s="652">
        <f>IF(ISERROR(VLOOKUP(AM59,'環境依存文字（電子入札利用不可）'!$A:$A,1,FALSE))=TRUE,IF(SUBSTITUTE(AM59,"　","")="",0,IF($CV$3&lt;=CODE(AM59),IF(AND($DB$3&lt;=CODE(AM59),CODE(AM59)&lt;=$DD$3),0,IF(AND($DG$3&lt;=CODE(AM59),CODE(AM59)&lt;=$DI$3),0,1)),0)),1)</f>
        <v>0</v>
      </c>
      <c r="DU59" s="652"/>
      <c r="DV59" s="652">
        <f>IF(ISERROR(VLOOKUP(AO59,'環境依存文字（電子入札利用不可）'!$A:$A,1,FALSE))=TRUE,IF(SUBSTITUTE(AO59,"　","")="",0,IF($CV$3&lt;=CODE(AO59),IF(AND($DB$3&lt;=CODE(AO59),CODE(AO59)&lt;=$DD$3),0,IF(AND($DG$3&lt;=CODE(AO59),CODE(AO59)&lt;=$DI$3),0,1)),0)),1)</f>
        <v>0</v>
      </c>
      <c r="DW59" s="652"/>
      <c r="DX59" s="652">
        <f>IF(ISERROR(VLOOKUP(AQ59,'環境依存文字（電子入札利用不可）'!$A:$A,1,FALSE))=TRUE,IF(SUBSTITUTE(AQ59,"　","")="",0,IF($CV$3&lt;=CODE(AQ59),IF(AND($DB$3&lt;=CODE(AQ59),CODE(AQ59)&lt;=$DD$3),0,IF(AND($DG$3&lt;=CODE(AQ59),CODE(AQ59)&lt;=$DI$3),0,1)),0)),1)</f>
        <v>0</v>
      </c>
      <c r="DY59" s="652"/>
      <c r="DZ59" s="652">
        <f>IF(ISERROR(VLOOKUP(AS59,'環境依存文字（電子入札利用不可）'!$A:$A,1,FALSE))=TRUE,IF(SUBSTITUTE(AS59,"　","")="",0,IF($CV$3&lt;=CODE(AS59),IF(AND($DB$3&lt;=CODE(AS59),CODE(AS59)&lt;=$DD$3),0,IF(AND($DG$3&lt;=CODE(AS59),CODE(AS59)&lt;=$DI$3),0,1)),0)),1)</f>
        <v>0</v>
      </c>
      <c r="EA59" s="652"/>
      <c r="EB59" s="652">
        <f>IF(ISERROR(VLOOKUP(AU59,'環境依存文字（電子入札利用不可）'!$A:$A,1,FALSE))=TRUE,IF(SUBSTITUTE(AU59,"　","")="",0,IF($CV$3&lt;=CODE(AU59),IF(AND($DB$3&lt;=CODE(AU59),CODE(AU59)&lt;=$DD$3),0,IF(AND($DG$3&lt;=CODE(AU59),CODE(AU59)&lt;=$DI$3),0,1)),0)),1)</f>
        <v>0</v>
      </c>
      <c r="EC59" s="652"/>
      <c r="ED59" s="652">
        <f>IF(ISERROR(VLOOKUP(AW59,'環境依存文字（電子入札利用不可）'!$A:$A,1,FALSE))=TRUE,IF(SUBSTITUTE(AW59,"　","")="",0,IF($CV$3&lt;=CODE(AW59),IF(AND($DB$3&lt;=CODE(AW59),CODE(AW59)&lt;=$DD$3),0,IF(AND($DG$3&lt;=CODE(AW59),CODE(AW59)&lt;=$DI$3),0,1)),0)),1)</f>
        <v>0</v>
      </c>
      <c r="EE59" s="652"/>
      <c r="EF59" s="652">
        <f>IF(ISERROR(VLOOKUP(AY59,'環境依存文字（電子入札利用不可）'!$A:$A,1,FALSE))=TRUE,IF(SUBSTITUTE(AY59,"　","")="",0,IF($CV$3&lt;=CODE(AY59),IF(AND($DB$3&lt;=CODE(AY59),CODE(AY59)&lt;=$DD$3),0,IF(AND($DG$3&lt;=CODE(AY59),CODE(AY59)&lt;=$DI$3),0,1)),0)),1)</f>
        <v>0</v>
      </c>
      <c r="EG59" s="652"/>
      <c r="EH59" s="652">
        <f>IF(ISERROR(VLOOKUP(BA59,'環境依存文字（電子入札利用不可）'!$A:$A,1,FALSE))=TRUE,IF(SUBSTITUTE(BA59,"　","")="",0,IF($CV$3&lt;=CODE(BA59),IF(AND($DB$3&lt;=CODE(BA59),CODE(BA59)&lt;=$DD$3),0,IF(AND($DG$3&lt;=CODE(BA59),CODE(BA59)&lt;=$DI$3),0,1)),0)),1)</f>
        <v>0</v>
      </c>
      <c r="EI59" s="652"/>
      <c r="EJ59" s="652">
        <f>IF(ISERROR(VLOOKUP(BC59,'環境依存文字（電子入札利用不可）'!$A:$A,1,FALSE))=TRUE,IF(SUBSTITUTE(BC59,"　","")="",0,IF($CV$3&lt;=CODE(BC59),IF(AND($DB$3&lt;=CODE(BC59),CODE(BC59)&lt;=$DD$3),0,IF(AND($DG$3&lt;=CODE(BC59),CODE(BC59)&lt;=$DI$3),0,1)),0)),1)</f>
        <v>0</v>
      </c>
      <c r="EK59" s="652"/>
      <c r="EL59" s="652">
        <f>IF(ISERROR(VLOOKUP(BE59,'環境依存文字（電子入札利用不可）'!$A:$A,1,FALSE))=TRUE,IF(SUBSTITUTE(BE59,"　","")="",0,IF($CV$3&lt;=CODE(BE59),IF(AND($DB$3&lt;=CODE(BE59),CODE(BE59)&lt;=$DD$3),0,IF(AND($DG$3&lt;=CODE(BE59),CODE(BE59)&lt;=$DI$3),0,1)),0)),1)</f>
        <v>0</v>
      </c>
      <c r="EM59" s="652"/>
      <c r="EN59" s="652"/>
      <c r="EO59" s="652"/>
      <c r="EP59" s="652"/>
      <c r="EQ59" s="652"/>
      <c r="ER59" s="652"/>
      <c r="ES59" s="652"/>
      <c r="ET59" s="652"/>
      <c r="EU59" s="652"/>
      <c r="EV59" s="652">
        <f>IF(ISERROR(VLOOKUP(BO59,'環境依存文字（電子入札利用不可）'!$A:$A,1,FALSE))=TRUE,IF(SUBSTITUTE(BO59,"　","")="",0,IF($CV$3&lt;=CODE(BO59),IF(AND($DB$3&lt;=CODE(BO59),CODE(BO59)&lt;=$DD$3),0,IF(AND($DG$3&lt;=CODE(BO59),CODE(BO59)&lt;=$DI$3),0,1)),0)),1)</f>
        <v>0</v>
      </c>
      <c r="EW59" s="652"/>
      <c r="EX59" s="652">
        <f>IF(ISERROR(VLOOKUP(BQ59,'環境依存文字（電子入札利用不可）'!$A:$A,1,FALSE))=TRUE,IF(SUBSTITUTE(BQ59,"　","")="",0,IF($CV$3&lt;=CODE(BQ59),IF(AND($DB$3&lt;=CODE(BQ59),CODE(BQ59)&lt;=$DD$3),0,IF(AND($DG$3&lt;=CODE(BQ59),CODE(BQ59)&lt;=$DI$3),0,1)),0)),1)</f>
        <v>0</v>
      </c>
      <c r="EY59" s="652"/>
      <c r="EZ59" s="652">
        <f>IF(ISERROR(VLOOKUP(BS59,'環境依存文字（電子入札利用不可）'!$A:$A,1,FALSE))=TRUE,IF(SUBSTITUTE(BS59,"　","")="",0,IF($CV$3&lt;=CODE(BS59),IF(AND($DB$3&lt;=CODE(BS59),CODE(BS59)&lt;=$DD$3),0,IF(AND($DG$3&lt;=CODE(BS59),CODE(BS59)&lt;=$DI$3),0,1)),0)),1)</f>
        <v>0</v>
      </c>
      <c r="FA59" s="652"/>
      <c r="FB59" s="652">
        <f>IF(ISERROR(VLOOKUP(BU59,'環境依存文字（電子入札利用不可）'!$A:$A,1,FALSE))=TRUE,IF(SUBSTITUTE(BU59,"　","")="",0,IF($CV$3&lt;=CODE(BU59),IF(AND($DB$3&lt;=CODE(BU59),CODE(BU59)&lt;=$DD$3),0,IF(AND($DG$3&lt;=CODE(BU59),CODE(BU59)&lt;=$DI$3),0,1)),0)),1)</f>
        <v>0</v>
      </c>
      <c r="FC59" s="652"/>
      <c r="FD59" s="652">
        <f>IF(ISERROR(VLOOKUP(BW59,'環境依存文字（電子入札利用不可）'!$A:$A,1,FALSE))=TRUE,IF(SUBSTITUTE(BW59,"　","")="",0,IF($CV$3&lt;=CODE(BW59),IF(AND($DB$3&lt;=CODE(BW59),CODE(BW59)&lt;=$DD$3),0,IF(AND($DG$3&lt;=CODE(BW59),CODE(BW59)&lt;=$DI$3),0,1)),0)),1)</f>
        <v>0</v>
      </c>
      <c r="FE59" s="652"/>
      <c r="FF59" s="652">
        <f>IF(ISERROR(VLOOKUP(BY59,'環境依存文字（電子入札利用不可）'!$A:$A,1,FALSE))=TRUE,IF(SUBSTITUTE(BY59,"　","")="",0,IF($CV$3&lt;=CODE(BY59),IF(AND($DB$3&lt;=CODE(BY59),CODE(BY59)&lt;=$DD$3),0,IF(AND($DG$3&lt;=CODE(BY59),CODE(BY59)&lt;=$DI$3),0,1)),0)),1)</f>
        <v>0</v>
      </c>
      <c r="FG59" s="652"/>
      <c r="FH59" s="652">
        <f>IF(ISERROR(VLOOKUP(CA59,'環境依存文字（電子入札利用不可）'!$A:$A,1,FALSE))=TRUE,IF(SUBSTITUTE(CA59,"　","")="",0,IF($CV$3&lt;=CODE(CA59),IF(AND($DB$3&lt;=CODE(CA59),CODE(CA59)&lt;=$DD$3),0,IF(AND($DG$3&lt;=CODE(CA59),CODE(CA59)&lt;=$DI$3),0,1)),0)),1)</f>
        <v>0</v>
      </c>
      <c r="FI59" s="652"/>
      <c r="FJ59" s="652">
        <f>IF(ISERROR(VLOOKUP(CC59,'環境依存文字（電子入札利用不可）'!$A:$A,1,FALSE))=TRUE,IF(SUBSTITUTE(CC59,"　","")="",0,IF($CV$3&lt;=CODE(CC59),IF(AND($DB$3&lt;=CODE(CC59),CODE(CC59)&lt;=$DD$3),0,IF(AND($DG$3&lt;=CODE(CC59),CODE(CC59)&lt;=$DI$3),0,1)),0)),1)</f>
        <v>0</v>
      </c>
      <c r="FK59" s="652"/>
      <c r="FL59" s="652">
        <f>IF(ISERROR(VLOOKUP(CE59,'環境依存文字（電子入札利用不可）'!$A:$A,1,FALSE))=TRUE,IF(SUBSTITUTE(CE59,"　","")="",0,IF($CV$3&lt;=CODE(CE59),IF(AND($DB$3&lt;=CODE(CE59),CODE(CE59)&lt;=$DD$3),0,IF(AND($DG$3&lt;=CODE(CE59),CODE(CE59)&lt;=$DI$3),0,1)),0)),1)</f>
        <v>0</v>
      </c>
      <c r="FM59" s="652"/>
      <c r="FN59" s="652">
        <f>IF(ISERROR(VLOOKUP(CG59,'環境依存文字（電子入札利用不可）'!$A:$A,1,FALSE))=TRUE,IF(SUBSTITUTE(CG59,"　","")="",0,IF($CV$3&lt;=CODE(CG59),IF(AND($DB$3&lt;=CODE(CG59),CODE(CG59)&lt;=$DD$3),0,IF(AND($DG$3&lt;=CODE(CG59),CODE(CG59)&lt;=$DI$3),0,1)),0)),1)</f>
        <v>0</v>
      </c>
      <c r="FO59" s="652"/>
      <c r="FP59" s="652">
        <f>IF(ISERROR(VLOOKUP(CI59,'環境依存文字（電子入札利用不可）'!$A:$A,1,FALSE))=TRUE,IF(SUBSTITUTE(CI59,"　","")="",0,IF($CV$3&lt;=CODE(CI59),IF(AND($DB$3&lt;=CODE(CI59),CODE(CI59)&lt;=$DD$3),0,IF(AND($DG$3&lt;=CODE(CI59),CODE(CI59)&lt;=$DI$3),0,1)),0)),1)</f>
        <v>0</v>
      </c>
      <c r="FQ59" s="652"/>
      <c r="FR59" s="652">
        <f>IF(ISERROR(VLOOKUP(CK59,'環境依存文字（電子入札利用不可）'!$A:$A,1,FALSE))=TRUE,IF(SUBSTITUTE(CK59,"　","")="",0,IF($CV$3&lt;=CODE(CK59),IF(AND($DB$3&lt;=CODE(CK59),CODE(CK59)&lt;=$DD$3),0,IF(AND($DG$3&lt;=CODE(CK59),CODE(CK59)&lt;=$DI$3),0,1)),0)),1)</f>
        <v>0</v>
      </c>
      <c r="FS59" s="652"/>
      <c r="FT59" s="652">
        <f>IF(ISERROR(VLOOKUP(CM59,'環境依存文字（電子入札利用不可）'!$A:$A,1,FALSE))=TRUE,IF(SUBSTITUTE(CM59,"　","")="",0,IF($CV$3&lt;=CODE(CM59),IF(AND($DB$3&lt;=CODE(CM59),CODE(CM59)&lt;=$DD$3),0,IF(AND($DG$3&lt;=CODE(CM59),CODE(CM59)&lt;=$DI$3),0,1)),0)),1)</f>
        <v>0</v>
      </c>
      <c r="FU59" s="652"/>
      <c r="FV59" s="652">
        <f>IF(ISERROR(VLOOKUP(CO59,'環境依存文字（電子入札利用不可）'!$A:$A,1,FALSE))=TRUE,IF(SUBSTITUTE(CO59,"　","")="",0,IF($CV$3&lt;=CODE(CO59),IF(AND($DB$3&lt;=CODE(CO59),CODE(CO59)&lt;=$DD$3),0,IF(AND($DG$3&lt;=CODE(CO59),CODE(CO59)&lt;=$DI$3),0,1)),0)),1)</f>
        <v>0</v>
      </c>
      <c r="FW59" s="652"/>
      <c r="FX59" s="652">
        <f>IF(ISERROR(VLOOKUP(CQ59,'環境依存文字（電子入札利用不可）'!$A:$A,1,FALSE))=TRUE,IF(SUBSTITUTE(CQ59,"　","")="",0,IF($CV$3&lt;=CODE(CQ59),IF(AND($DB$3&lt;=CODE(CQ59),CODE(CQ59)&lt;=$DD$3),0,IF(AND($DG$3&lt;=CODE(CQ59),CODE(CQ59)&lt;=$DI$3),0,1)),0)),1)</f>
        <v>0</v>
      </c>
    </row>
    <row r="60" spans="1:180" ht="24" customHeight="1" thickBot="1">
      <c r="B60" s="1425"/>
      <c r="C60" s="1428"/>
      <c r="D60" s="1429"/>
      <c r="E60" s="1431"/>
      <c r="F60" s="1433"/>
      <c r="G60" s="1429"/>
      <c r="H60" s="1433"/>
      <c r="I60" s="1429"/>
      <c r="J60" s="1431"/>
      <c r="K60" s="1436"/>
      <c r="L60" s="1437"/>
      <c r="M60" s="1436"/>
      <c r="N60" s="1437"/>
      <c r="O60" s="1436"/>
      <c r="P60" s="1437"/>
      <c r="Q60" s="1436"/>
      <c r="R60" s="1437"/>
      <c r="S60" s="1436"/>
      <c r="T60" s="1437"/>
      <c r="U60" s="1436"/>
      <c r="V60" s="1437"/>
      <c r="W60" s="1448" t="str">
        <f>+IF(入力シート!$L229="","",MID(入力シート!$L229,入力シート!CS$181,1))</f>
        <v/>
      </c>
      <c r="X60" s="1414"/>
      <c r="Y60" s="1414" t="str">
        <f>+IF(入力シート!$L229="","",MID(入力シート!$L229,入力シート!CU$181,1))</f>
        <v/>
      </c>
      <c r="Z60" s="1414"/>
      <c r="AA60" s="1414" t="str">
        <f>+IF(入力シート!$L229="","",MID(入力シート!$L229,入力シート!CW$181,1))</f>
        <v/>
      </c>
      <c r="AB60" s="1414"/>
      <c r="AC60" s="1414" t="str">
        <f>+IF(入力シート!$L229="","",MID(入力シート!$L229,入力シート!CY$181,1))</f>
        <v/>
      </c>
      <c r="AD60" s="1414"/>
      <c r="AE60" s="1414" t="str">
        <f>+IF(入力シート!$L229="","",MID(入力シート!$L229,入力シート!DA$181,1))</f>
        <v/>
      </c>
      <c r="AF60" s="1414"/>
      <c r="AG60" s="1414" t="str">
        <f>+IF(入力シート!$L229="","",MID(入力シート!$L229,入力シート!DC$181,1))</f>
        <v/>
      </c>
      <c r="AH60" s="1414"/>
      <c r="AI60" s="1414" t="str">
        <f>+IF(入力シート!$L229="","",MID(入力シート!$L229,入力シート!DE$181,1))</f>
        <v/>
      </c>
      <c r="AJ60" s="1414"/>
      <c r="AK60" s="1414" t="str">
        <f>+IF(入力シート!$L229="","",MID(入力シート!$L229,入力シート!DG$181,1))</f>
        <v/>
      </c>
      <c r="AL60" s="1414"/>
      <c r="AM60" s="1414" t="str">
        <f>+IF(入力シート!$L229="","",MID(入力シート!$L229,入力シート!DI$181,1))</f>
        <v/>
      </c>
      <c r="AN60" s="1414"/>
      <c r="AO60" s="1414" t="str">
        <f>+IF(入力シート!$L229="","",MID(入力シート!$L229,入力シート!DK$181,1))</f>
        <v/>
      </c>
      <c r="AP60" s="1414"/>
      <c r="AQ60" s="1414" t="str">
        <f>+IF(入力シート!$L229="","",MID(入力シート!$L229,入力シート!DM$181,1))</f>
        <v/>
      </c>
      <c r="AR60" s="1414"/>
      <c r="AS60" s="1414" t="str">
        <f>+IF(入力シート!$L229="","",MID(入力シート!$L229,入力シート!DO$181,1))</f>
        <v/>
      </c>
      <c r="AT60" s="1414"/>
      <c r="AU60" s="1414" t="str">
        <f>+IF(入力シート!$L229="","",MID(入力シート!$L229,入力シート!DQ$181,1))</f>
        <v/>
      </c>
      <c r="AV60" s="1414"/>
      <c r="AW60" s="1414" t="str">
        <f>+IF(入力シート!$L229="","",MID(入力シート!$L229,入力シート!DS$181,1))</f>
        <v/>
      </c>
      <c r="AX60" s="1414"/>
      <c r="AY60" s="1414" t="str">
        <f>+IF(入力シート!$L229="","",MID(入力シート!$L229,入力シート!DU$181,1))</f>
        <v/>
      </c>
      <c r="AZ60" s="1414"/>
      <c r="BA60" s="1414" t="str">
        <f>+IF(入力シート!$L229="","",MID(入力シート!$L229,入力シート!DW$181,1))</f>
        <v/>
      </c>
      <c r="BB60" s="1414"/>
      <c r="BC60" s="1414" t="str">
        <f>+IF(入力シート!$L229="","",MID(入力シート!$L229,入力シート!DY$181,1))</f>
        <v/>
      </c>
      <c r="BD60" s="1414"/>
      <c r="BE60" s="1809" t="str">
        <f>+IF(入力シート!$L229="","",MID(入力シート!$L229,入力シート!EA$181,1))</f>
        <v/>
      </c>
      <c r="BF60" s="1810"/>
      <c r="BG60" s="1409" t="str">
        <f>+IF(入力シート!$BJ229="","",MID(入力シート!$BJ229,入力シート!BI$181,1))</f>
        <v>　</v>
      </c>
      <c r="BH60" s="1410"/>
      <c r="BI60" s="1405" t="str">
        <f>+IF(入力シート!$BJ229="","",MID(入力シート!$BJ229,入力シート!BK$181,1))</f>
        <v/>
      </c>
      <c r="BJ60" s="1406"/>
      <c r="BK60" s="1411" t="str">
        <f>+IF(入力シート!$BJ229="","",MID(入力シート!$BJ229,入力シート!BM$181,1))</f>
        <v/>
      </c>
      <c r="BL60" s="1412"/>
      <c r="BM60" s="1405" t="str">
        <f>+IF(入力シート!$BJ229="","",MID(入力シート!$BJ229,入力シート!BO$181,1))</f>
        <v/>
      </c>
      <c r="BN60" s="1406"/>
      <c r="BO60" s="1405" t="str">
        <f>+IF(入力シート!$BJ229="","",MID(入力シート!$BJ229,入力シート!BQ$181,1))</f>
        <v/>
      </c>
      <c r="BP60" s="1406"/>
      <c r="BQ60" s="1411" t="str">
        <f>+IF(入力シート!$BJ229="","",MID(入力シート!$BJ229,入力シート!BS$181,1))</f>
        <v/>
      </c>
      <c r="BR60" s="1412"/>
      <c r="BS60" s="1405" t="str">
        <f>+IF(入力シート!$BJ229="","",MID(入力シート!$BJ229,入力シート!BU$181,1))</f>
        <v/>
      </c>
      <c r="BT60" s="1406"/>
      <c r="BU60" s="1405" t="str">
        <f>+IF(入力シート!$BJ229="","",MID(入力シート!$BJ229,入力シート!BW$181,1))</f>
        <v/>
      </c>
      <c r="BV60" s="1406"/>
      <c r="BW60" s="1405" t="str">
        <f>+IF(入力シート!$BJ229="","",MID(入力シート!$BJ229,入力シート!BY$181,1))</f>
        <v/>
      </c>
      <c r="BX60" s="1406"/>
      <c r="BY60" s="1405" t="str">
        <f>+IF(入力シート!$BJ229="","",MID(入力シート!$BJ229,入力シート!CA$181,1))</f>
        <v/>
      </c>
      <c r="BZ60" s="1406"/>
      <c r="CA60" s="1405" t="str">
        <f>+IF(入力シート!$BJ229="","",MID(入力シート!$BJ229,入力シート!CC$181,1))</f>
        <v/>
      </c>
      <c r="CB60" s="1406"/>
      <c r="CC60" s="1407" t="str">
        <f>+IF(入力シート!$BJ229="","",MID(入力シート!$BJ229,入力シート!CE$181,1))</f>
        <v/>
      </c>
      <c r="CD60" s="1408"/>
      <c r="CE60" s="1445" t="str">
        <f>+IF(入力シート!$AD229="","",MID(入力シート!$AD229,入力シート!BI$181,1))</f>
        <v/>
      </c>
      <c r="CF60" s="1446"/>
      <c r="CG60" s="1403" t="str">
        <f>+IF(入力シート!$AD229="","",MID(入力シート!$AD229,入力シート!BK$181,1))</f>
        <v/>
      </c>
      <c r="CH60" s="1404"/>
      <c r="CI60" s="1403" t="str">
        <f>+IF(入力シート!$AD229="","",MID(入力シート!$AD229,入力シート!BM$181,1))</f>
        <v/>
      </c>
      <c r="CJ60" s="1404"/>
      <c r="CK60" s="1403" t="str">
        <f>+IF(入力シート!$AD229="","",MID(入力シート!$AD229,入力シート!BO$181,1))</f>
        <v/>
      </c>
      <c r="CL60" s="1404"/>
      <c r="CM60" s="1403" t="str">
        <f>+IF(入力シート!$AD229="","",MID(入力シート!$AD229,入力シート!BQ$181,1))</f>
        <v/>
      </c>
      <c r="CN60" s="1404"/>
      <c r="CO60" s="1403" t="str">
        <f>+IF(入力シート!$AD229="","",MID(入力シート!$AD229,入力シート!BS$181,1))</f>
        <v/>
      </c>
      <c r="CP60" s="1404"/>
      <c r="CQ60" s="1403" t="str">
        <f>+IF(入力シート!$AD229="","",MID(入力シート!$AD229,入力シート!BU$181,1))</f>
        <v/>
      </c>
      <c r="CR60" s="1444"/>
      <c r="CS60" s="654"/>
      <c r="CT60" s="654"/>
      <c r="CU60" s="654"/>
      <c r="CV60" s="654" t="str">
        <f>+IF(入力シート!$AD229="","",MID(入力シート!$AD229,入力シート!BU$181,1))</f>
        <v/>
      </c>
      <c r="CW60" s="654"/>
      <c r="DB60" s="411"/>
      <c r="DC60" s="411"/>
      <c r="DD60" s="652">
        <f>IF(ISERROR(VLOOKUP(W60,'環境依存文字（電子入札利用不可）'!$A:$A,1,FALSE))=TRUE,IF(SUBSTITUTE(W60,"　","")="",0,IF($CV$3&lt;=CODE(W60),IF(AND($DB$3&lt;=CODE(W60),CODE(W60)&lt;=$DD$3),0,IF(AND($DG$3&lt;=CODE(W60),CODE(W60)&lt;=$DI$3),0,1)),0)),1)</f>
        <v>0</v>
      </c>
      <c r="DE60" s="652"/>
      <c r="DF60" s="652">
        <f>IF(ISERROR(VLOOKUP(Y60,'環境依存文字（電子入札利用不可）'!$A:$A,1,FALSE))=TRUE,IF(SUBSTITUTE(Y60,"　","")="",0,IF($CV$3&lt;=CODE(Y60),IF(AND($DB$3&lt;=CODE(Y60),CODE(Y60)&lt;=$DD$3),0,IF(AND($DG$3&lt;=CODE(Y60),CODE(Y60)&lt;=$DI$3),0,1)),0)),1)</f>
        <v>0</v>
      </c>
      <c r="DG60" s="652"/>
      <c r="DH60" s="652">
        <f>IF(ISERROR(VLOOKUP(AA60,'環境依存文字（電子入札利用不可）'!$A:$A,1,FALSE))=TRUE,IF(SUBSTITUTE(AA60,"　","")="",0,IF($CV$3&lt;=CODE(AA60),IF(AND($DB$3&lt;=CODE(AA60),CODE(AA60)&lt;=$DD$3),0,IF(AND($DG$3&lt;=CODE(AA60),CODE(AA60)&lt;=$DI$3),0,1)),0)),1)</f>
        <v>0</v>
      </c>
      <c r="DI60" s="652"/>
      <c r="DJ60" s="652">
        <f>IF(ISERROR(VLOOKUP(AC60,'環境依存文字（電子入札利用不可）'!$A:$A,1,FALSE))=TRUE,IF(SUBSTITUTE(AC60,"　","")="",0,IF($CV$3&lt;=CODE(AC60),IF(AND($DB$3&lt;=CODE(AC60),CODE(AC60)&lt;=$DD$3),0,IF(AND($DG$3&lt;=CODE(AC60),CODE(AC60)&lt;=$DI$3),0,1)),0)),1)</f>
        <v>0</v>
      </c>
      <c r="DK60" s="652"/>
      <c r="DL60" s="652">
        <f>IF(ISERROR(VLOOKUP(AE60,'環境依存文字（電子入札利用不可）'!$A:$A,1,FALSE))=TRUE,IF(SUBSTITUTE(AE60,"　","")="",0,IF($CV$3&lt;=CODE(AE60),IF(AND($DB$3&lt;=CODE(AE60),CODE(AE60)&lt;=$DD$3),0,IF(AND($DG$3&lt;=CODE(AE60),CODE(AE60)&lt;=$DI$3),0,1)),0)),1)</f>
        <v>0</v>
      </c>
      <c r="DM60" s="652"/>
      <c r="DN60" s="652">
        <f>IF(ISERROR(VLOOKUP(AG60,'環境依存文字（電子入札利用不可）'!$A:$A,1,FALSE))=TRUE,IF(SUBSTITUTE(AG60,"　","")="",0,IF($CV$3&lt;=CODE(AG60),IF(AND($DB$3&lt;=CODE(AG60),CODE(AG60)&lt;=$DD$3),0,IF(AND($DG$3&lt;=CODE(AG60),CODE(AG60)&lt;=$DI$3),0,1)),0)),1)</f>
        <v>0</v>
      </c>
      <c r="DO60" s="652"/>
      <c r="DP60" s="652">
        <f>IF(ISERROR(VLOOKUP(AI60,'環境依存文字（電子入札利用不可）'!$A:$A,1,FALSE))=TRUE,IF(SUBSTITUTE(AI60,"　","")="",0,IF($CV$3&lt;=CODE(AI60),IF(AND($DB$3&lt;=CODE(AI60),CODE(AI60)&lt;=$DD$3),0,IF(AND($DG$3&lt;=CODE(AI60),CODE(AI60)&lt;=$DI$3),0,1)),0)),1)</f>
        <v>0</v>
      </c>
      <c r="DQ60" s="652"/>
      <c r="DR60" s="652">
        <f>IF(ISERROR(VLOOKUP(AK60,'環境依存文字（電子入札利用不可）'!$A:$A,1,FALSE))=TRUE,IF(SUBSTITUTE(AK60,"　","")="",0,IF($CV$3&lt;=CODE(AK60),IF(AND($DB$3&lt;=CODE(AK60),CODE(AK60)&lt;=$DD$3),0,IF(AND($DG$3&lt;=CODE(AK60),CODE(AK60)&lt;=$DI$3),0,1)),0)),1)</f>
        <v>0</v>
      </c>
      <c r="DS60" s="652"/>
      <c r="DT60" s="652">
        <f>IF(ISERROR(VLOOKUP(AM60,'環境依存文字（電子入札利用不可）'!$A:$A,1,FALSE))=TRUE,IF(SUBSTITUTE(AM60,"　","")="",0,IF($CV$3&lt;=CODE(AM60),IF(AND($DB$3&lt;=CODE(AM60),CODE(AM60)&lt;=$DD$3),0,IF(AND($DG$3&lt;=CODE(AM60),CODE(AM60)&lt;=$DI$3),0,1)),0)),1)</f>
        <v>0</v>
      </c>
      <c r="DU60" s="652"/>
      <c r="DV60" s="652">
        <f>IF(ISERROR(VLOOKUP(AO60,'環境依存文字（電子入札利用不可）'!$A:$A,1,FALSE))=TRUE,IF(SUBSTITUTE(AO60,"　","")="",0,IF($CV$3&lt;=CODE(AO60),IF(AND($DB$3&lt;=CODE(AO60),CODE(AO60)&lt;=$DD$3),0,IF(AND($DG$3&lt;=CODE(AO60),CODE(AO60)&lt;=$DI$3),0,1)),0)),1)</f>
        <v>0</v>
      </c>
      <c r="DW60" s="652"/>
      <c r="DX60" s="652">
        <f>IF(ISERROR(VLOOKUP(AQ60,'環境依存文字（電子入札利用不可）'!$A:$A,1,FALSE))=TRUE,IF(SUBSTITUTE(AQ60,"　","")="",0,IF($CV$3&lt;=CODE(AQ60),IF(AND($DB$3&lt;=CODE(AQ60),CODE(AQ60)&lt;=$DD$3),0,IF(AND($DG$3&lt;=CODE(AQ60),CODE(AQ60)&lt;=$DI$3),0,1)),0)),1)</f>
        <v>0</v>
      </c>
      <c r="DY60" s="652"/>
      <c r="DZ60" s="652">
        <f>IF(ISERROR(VLOOKUP(AS60,'環境依存文字（電子入札利用不可）'!$A:$A,1,FALSE))=TRUE,IF(SUBSTITUTE(AS60,"　","")="",0,IF($CV$3&lt;=CODE(AS60),IF(AND($DB$3&lt;=CODE(AS60),CODE(AS60)&lt;=$DD$3),0,IF(AND($DG$3&lt;=CODE(AS60),CODE(AS60)&lt;=$DI$3),0,1)),0)),1)</f>
        <v>0</v>
      </c>
      <c r="EA60" s="652"/>
      <c r="EB60" s="652">
        <f>IF(ISERROR(VLOOKUP(AU60,'環境依存文字（電子入札利用不可）'!$A:$A,1,FALSE))=TRUE,IF(SUBSTITUTE(AU60,"　","")="",0,IF($CV$3&lt;=CODE(AU60),IF(AND($DB$3&lt;=CODE(AU60),CODE(AU60)&lt;=$DD$3),0,IF(AND($DG$3&lt;=CODE(AU60),CODE(AU60)&lt;=$DI$3),0,1)),0)),1)</f>
        <v>0</v>
      </c>
      <c r="EC60" s="652"/>
      <c r="ED60" s="652">
        <f>IF(ISERROR(VLOOKUP(AW60,'環境依存文字（電子入札利用不可）'!$A:$A,1,FALSE))=TRUE,IF(SUBSTITUTE(AW60,"　","")="",0,IF($CV$3&lt;=CODE(AW60),IF(AND($DB$3&lt;=CODE(AW60),CODE(AW60)&lt;=$DD$3),0,IF(AND($DG$3&lt;=CODE(AW60),CODE(AW60)&lt;=$DI$3),0,1)),0)),1)</f>
        <v>0</v>
      </c>
      <c r="EE60" s="652"/>
      <c r="EF60" s="652">
        <f>IF(ISERROR(VLOOKUP(AY60,'環境依存文字（電子入札利用不可）'!$A:$A,1,FALSE))=TRUE,IF(SUBSTITUTE(AY60,"　","")="",0,IF($CV$3&lt;=CODE(AY60),IF(AND($DB$3&lt;=CODE(AY60),CODE(AY60)&lt;=$DD$3),0,IF(AND($DG$3&lt;=CODE(AY60),CODE(AY60)&lt;=$DI$3),0,1)),0)),1)</f>
        <v>0</v>
      </c>
      <c r="EG60" s="652"/>
      <c r="EH60" s="652">
        <f>IF(ISERROR(VLOOKUP(BA60,'環境依存文字（電子入札利用不可）'!$A:$A,1,FALSE))=TRUE,IF(SUBSTITUTE(BA60,"　","")="",0,IF($CV$3&lt;=CODE(BA60),IF(AND($DB$3&lt;=CODE(BA60),CODE(BA60)&lt;=$DD$3),0,IF(AND($DG$3&lt;=CODE(BA60),CODE(BA60)&lt;=$DI$3),0,1)),0)),1)</f>
        <v>0</v>
      </c>
      <c r="EI60" s="652"/>
      <c r="EJ60" s="652">
        <f>IF(ISERROR(VLOOKUP(BC60,'環境依存文字（電子入札利用不可）'!$A:$A,1,FALSE))=TRUE,IF(SUBSTITUTE(BC60,"　","")="",0,IF($CV$3&lt;=CODE(BC60),IF(AND($DB$3&lt;=CODE(BC60),CODE(BC60)&lt;=$DD$3),0,IF(AND($DG$3&lt;=CODE(BC60),CODE(BC60)&lt;=$DI$3),0,1)),0)),1)</f>
        <v>0</v>
      </c>
      <c r="EK60" s="652"/>
      <c r="EL60" s="652">
        <f>IF(ISERROR(VLOOKUP(BE60,'環境依存文字（電子入札利用不可）'!$A:$A,1,FALSE))=TRUE,IF(SUBSTITUTE(BE60,"　","")="",0,IF($CV$3&lt;=CODE(BE60),IF(AND($DB$3&lt;=CODE(BE60),CODE(BE60)&lt;=$DD$3),0,IF(AND($DG$3&lt;=CODE(BE60),CODE(BE60)&lt;=$DI$3),0,1)),0)),1)</f>
        <v>0</v>
      </c>
      <c r="EM60" s="652"/>
      <c r="EN60" s="652">
        <f>IF(ISERROR(VLOOKUP(BG60,'環境依存文字（電子入札利用不可）'!$A:$A,1,FALSE))=TRUE,IF(SUBSTITUTE(BG60,"　","")="",0,IF($CV$3&lt;=CODE(BG60),IF(AND($DB$3&lt;=CODE(BG60),CODE(BG60)&lt;=$DD$3),0,IF(AND($DG$3&lt;=CODE(BG60),CODE(BG60)&lt;=$DI$3),0,1)),0)),1)</f>
        <v>0</v>
      </c>
      <c r="EO60" s="652"/>
      <c r="EP60" s="652">
        <f>IF(ISERROR(VLOOKUP(BI60,'環境依存文字（電子入札利用不可）'!$A:$A,1,FALSE))=TRUE,IF(SUBSTITUTE(BI60,"　","")="",0,IF($CV$3&lt;=CODE(BI60),IF(AND($DB$3&lt;=CODE(BI60),CODE(BI60)&lt;=$DD$3),0,IF(AND($DG$3&lt;=CODE(BI60),CODE(BI60)&lt;=$DI$3),0,1)),0)),1)</f>
        <v>0</v>
      </c>
      <c r="EQ60" s="652"/>
      <c r="ER60" s="652">
        <f>IF(ISERROR(VLOOKUP(BK60,'環境依存文字（電子入札利用不可）'!$A:$A,1,FALSE))=TRUE,IF(SUBSTITUTE(BK60,"　","")="",0,IF($CV$3&lt;=CODE(BK60),IF(AND($DB$3&lt;=CODE(BK60),CODE(BK60)&lt;=$DD$3),0,IF(AND($DG$3&lt;=CODE(BK60),CODE(BK60)&lt;=$DI$3),0,1)),0)),1)</f>
        <v>0</v>
      </c>
      <c r="ES60" s="652"/>
      <c r="ET60" s="652">
        <f>IF(ISERROR(VLOOKUP(BM60,'環境依存文字（電子入札利用不可）'!$A:$A,1,FALSE))=TRUE,IF(SUBSTITUTE(BM60,"　","")="",0,IF($CV$3&lt;=CODE(BM60),IF(AND($DB$3&lt;=CODE(BM60),CODE(BM60)&lt;=$DD$3),0,IF(AND($DG$3&lt;=CODE(BM60),CODE(BM60)&lt;=$DI$3),0,1)),0)),1)</f>
        <v>0</v>
      </c>
      <c r="EU60" s="652"/>
      <c r="EV60" s="652">
        <f>IF(ISERROR(VLOOKUP(BO60,'環境依存文字（電子入札利用不可）'!$A:$A,1,FALSE))=TRUE,IF(SUBSTITUTE(BO60,"　","")="",0,IF($CV$3&lt;=CODE(BO60),IF(AND($DB$3&lt;=CODE(BO60),CODE(BO60)&lt;=$DD$3),0,IF(AND($DG$3&lt;=CODE(BO60),CODE(BO60)&lt;=$DI$3),0,1)),0)),1)</f>
        <v>0</v>
      </c>
      <c r="EW60" s="652"/>
      <c r="EX60" s="652">
        <f>IF(ISERROR(VLOOKUP(BQ60,'環境依存文字（電子入札利用不可）'!$A:$A,1,FALSE))=TRUE,IF(SUBSTITUTE(BQ60,"　","")="",0,IF($CV$3&lt;=CODE(BQ60),IF(AND($DB$3&lt;=CODE(BQ60),CODE(BQ60)&lt;=$DD$3),0,IF(AND($DG$3&lt;=CODE(BQ60),CODE(BQ60)&lt;=$DI$3),0,1)),0)),1)</f>
        <v>0</v>
      </c>
      <c r="EY60" s="652"/>
      <c r="EZ60" s="652">
        <f>IF(ISERROR(VLOOKUP(BS60,'環境依存文字（電子入札利用不可）'!$A:$A,1,FALSE))=TRUE,IF(SUBSTITUTE(BS60,"　","")="",0,IF($CV$3&lt;=CODE(BS60),IF(AND($DB$3&lt;=CODE(BS60),CODE(BS60)&lt;=$DD$3),0,IF(AND($DG$3&lt;=CODE(BS60),CODE(BS60)&lt;=$DI$3),0,1)),0)),1)</f>
        <v>0</v>
      </c>
      <c r="FA60" s="652"/>
      <c r="FB60" s="652">
        <f>IF(ISERROR(VLOOKUP(BU60,'環境依存文字（電子入札利用不可）'!$A:$A,1,FALSE))=TRUE,IF(SUBSTITUTE(BU60,"　","")="",0,IF($CV$3&lt;=CODE(BU60),IF(AND($DB$3&lt;=CODE(BU60),CODE(BU60)&lt;=$DD$3),0,IF(AND($DG$3&lt;=CODE(BU60),CODE(BU60)&lt;=$DI$3),0,1)),0)),1)</f>
        <v>0</v>
      </c>
      <c r="FC60" s="652"/>
      <c r="FD60" s="652">
        <f>IF(ISERROR(VLOOKUP(BW60,'環境依存文字（電子入札利用不可）'!$A:$A,1,FALSE))=TRUE,IF(SUBSTITUTE(BW60,"　","")="",0,IF($CV$3&lt;=CODE(BW60),IF(AND($DB$3&lt;=CODE(BW60),CODE(BW60)&lt;=$DD$3),0,IF(AND($DG$3&lt;=CODE(BW60),CODE(BW60)&lt;=$DI$3),0,1)),0)),1)</f>
        <v>0</v>
      </c>
      <c r="FE60" s="652"/>
      <c r="FF60" s="652">
        <f>IF(ISERROR(VLOOKUP(BY60,'環境依存文字（電子入札利用不可）'!$A:$A,1,FALSE))=TRUE,IF(SUBSTITUTE(BY60,"　","")="",0,IF($CV$3&lt;=CODE(BY60),IF(AND($DB$3&lt;=CODE(BY60),CODE(BY60)&lt;=$DD$3),0,IF(AND($DG$3&lt;=CODE(BY60),CODE(BY60)&lt;=$DI$3),0,1)),0)),1)</f>
        <v>0</v>
      </c>
      <c r="FG60" s="652"/>
      <c r="FH60" s="652">
        <f>IF(ISERROR(VLOOKUP(CA60,'環境依存文字（電子入札利用不可）'!$A:$A,1,FALSE))=TRUE,IF(SUBSTITUTE(CA60,"　","")="",0,IF($CV$3&lt;=CODE(CA60),IF(AND($DB$3&lt;=CODE(CA60),CODE(CA60)&lt;=$DD$3),0,IF(AND($DG$3&lt;=CODE(CA60),CODE(CA60)&lt;=$DI$3),0,1)),0)),1)</f>
        <v>0</v>
      </c>
      <c r="FI60" s="652"/>
      <c r="FJ60" s="652">
        <f>IF(ISERROR(VLOOKUP(CC60,'環境依存文字（電子入札利用不可）'!$A:$A,1,FALSE))=TRUE,IF(SUBSTITUTE(CC60,"　","")="",0,IF($CV$3&lt;=CODE(CC60),IF(AND($DB$3&lt;=CODE(CC60),CODE(CC60)&lt;=$DD$3),0,IF(AND($DG$3&lt;=CODE(CC60),CODE(CC60)&lt;=$DI$3),0,1)),0)),1)</f>
        <v>0</v>
      </c>
      <c r="FK60" s="652"/>
      <c r="FL60" s="652">
        <f>IF(ISERROR(VLOOKUP(CE60,'環境依存文字（電子入札利用不可）'!$A:$A,1,FALSE))=TRUE,IF(SUBSTITUTE(CE60,"　","")="",0,IF($CV$3&lt;=CODE(CE60),IF(AND($DB$3&lt;=CODE(CE60),CODE(CE60)&lt;=$DD$3),0,IF(AND($DG$3&lt;=CODE(CE60),CODE(CE60)&lt;=$DI$3),0,1)),0)),1)</f>
        <v>0</v>
      </c>
      <c r="FM60" s="652"/>
      <c r="FN60" s="652">
        <f>IF(ISERROR(VLOOKUP(CG60,'環境依存文字（電子入札利用不可）'!$A:$A,1,FALSE))=TRUE,IF(SUBSTITUTE(CG60,"　","")="",0,IF($CV$3&lt;=CODE(CG60),IF(AND($DB$3&lt;=CODE(CG60),CODE(CG60)&lt;=$DD$3),0,IF(AND($DG$3&lt;=CODE(CG60),CODE(CG60)&lt;=$DI$3),0,1)),0)),1)</f>
        <v>0</v>
      </c>
      <c r="FO60" s="652"/>
      <c r="FP60" s="652">
        <f>IF(ISERROR(VLOOKUP(CI60,'環境依存文字（電子入札利用不可）'!$A:$A,1,FALSE))=TRUE,IF(SUBSTITUTE(CI60,"　","")="",0,IF($CV$3&lt;=CODE(CI60),IF(AND($DB$3&lt;=CODE(CI60),CODE(CI60)&lt;=$DD$3),0,IF(AND($DG$3&lt;=CODE(CI60),CODE(CI60)&lt;=$DI$3),0,1)),0)),1)</f>
        <v>0</v>
      </c>
      <c r="FQ60" s="652"/>
      <c r="FR60" s="652">
        <f>IF(ISERROR(VLOOKUP(CK60,'環境依存文字（電子入札利用不可）'!$A:$A,1,FALSE))=TRUE,IF(SUBSTITUTE(CK60,"　","")="",0,IF($CV$3&lt;=CODE(CK60),IF(AND($DB$3&lt;=CODE(CK60),CODE(CK60)&lt;=$DD$3),0,IF(AND($DG$3&lt;=CODE(CK60),CODE(CK60)&lt;=$DI$3),0,1)),0)),1)</f>
        <v>0</v>
      </c>
      <c r="FS60" s="652"/>
      <c r="FT60" s="652">
        <f>IF(ISERROR(VLOOKUP(CM60,'環境依存文字（電子入札利用不可）'!$A:$A,1,FALSE))=TRUE,IF(SUBSTITUTE(CM60,"　","")="",0,IF($CV$3&lt;=CODE(CM60),IF(AND($DB$3&lt;=CODE(CM60),CODE(CM60)&lt;=$DD$3),0,IF(AND($DG$3&lt;=CODE(CM60),CODE(CM60)&lt;=$DI$3),0,1)),0)),1)</f>
        <v>0</v>
      </c>
      <c r="FU60" s="652"/>
      <c r="FV60" s="652">
        <f>IF(ISERROR(VLOOKUP(CO60,'環境依存文字（電子入札利用不可）'!$A:$A,1,FALSE))=TRUE,IF(SUBSTITUTE(CO60,"　","")="",0,IF($CV$3&lt;=CODE(CO60),IF(AND($DB$3&lt;=CODE(CO60),CODE(CO60)&lt;=$DD$3),0,IF(AND($DG$3&lt;=CODE(CO60),CODE(CO60)&lt;=$DI$3),0,1)),0)),1)</f>
        <v>0</v>
      </c>
      <c r="FW60" s="652"/>
      <c r="FX60" s="652">
        <f>IF(ISERROR(VLOOKUP(CQ60,'環境依存文字（電子入札利用不可）'!$A:$A,1,FALSE))=TRUE,IF(SUBSTITUTE(CQ60,"　","")="",0,IF($CV$3&lt;=CODE(CQ60),IF(AND($DB$3&lt;=CODE(CQ60),CODE(CQ60)&lt;=$DD$3),0,IF(AND($DG$3&lt;=CODE(CQ60),CODE(CQ60)&lt;=$DI$3),0,1)),0)),1)</f>
        <v>0</v>
      </c>
    </row>
    <row r="61" spans="1:180" s="411" customFormat="1" ht="23.25" customHeight="1">
      <c r="A61" s="632"/>
      <c r="B61" s="1424">
        <v>5</v>
      </c>
      <c r="C61" s="1426" t="str">
        <f>+IF(入力シート!$F231="","",入力シート!F231)</f>
        <v/>
      </c>
      <c r="D61" s="1427"/>
      <c r="E61" s="1430" t="s">
        <v>34</v>
      </c>
      <c r="F61" s="1432" t="str">
        <f>+IF(入力シート!$H231="","",MID(TEXT(入力シート!$H231,"0#"),入力シート!$BJ$9,1))</f>
        <v/>
      </c>
      <c r="G61" s="1427"/>
      <c r="H61" s="1432" t="str">
        <f>+IF(入力シート!$H231="","",MID(TEXT(入力シート!$H231,"0#"),入力シート!$BL$9,1))</f>
        <v/>
      </c>
      <c r="I61" s="1427"/>
      <c r="J61" s="1430" t="s">
        <v>34</v>
      </c>
      <c r="K61" s="1434" t="str">
        <f>+IF(入力シート!$J231="","",MID(TEXT(入力シート!$J231,"00000#"),入力シート!$BJ$9,1))</f>
        <v/>
      </c>
      <c r="L61" s="1435"/>
      <c r="M61" s="1434" t="str">
        <f>+IF(入力シート!$J231="","",MID(TEXT(入力シート!$J231,"00000#"),入力シート!$BL$9,1))</f>
        <v/>
      </c>
      <c r="N61" s="1435"/>
      <c r="O61" s="1434" t="str">
        <f>+IF(入力シート!$J231="","",MID(TEXT(入力シート!$J231,"00000#"),入力シート!$BN$9,1))</f>
        <v/>
      </c>
      <c r="P61" s="1435"/>
      <c r="Q61" s="1434" t="str">
        <f>+IF(入力シート!$J231="","",MID(TEXT(入力シート!$J231,"00000#"),入力シート!$BP$9,1))</f>
        <v/>
      </c>
      <c r="R61" s="1435"/>
      <c r="S61" s="1434" t="str">
        <f>+IF(入力シート!$J231="","",MID(TEXT(入力シート!$J231,"00000#"),入力シート!$BR$9,1))</f>
        <v/>
      </c>
      <c r="T61" s="1435"/>
      <c r="U61" s="1434" t="str">
        <f>+IF(入力シート!$J231="","",MID(TEXT(入力シート!$J231,"00000#"),入力シート!$BT$9,1))</f>
        <v/>
      </c>
      <c r="V61" s="1435"/>
      <c r="W61" s="1447" t="str">
        <f>+IF(入力シート!$L231="","",MID(入力シート!$L231,入力シート!BI$181,1))</f>
        <v/>
      </c>
      <c r="X61" s="1416"/>
      <c r="Y61" s="1416" t="str">
        <f>+IF(入力シート!$L231="","",MID(入力シート!$L231,入力シート!BK$181,1))</f>
        <v/>
      </c>
      <c r="Z61" s="1416"/>
      <c r="AA61" s="1416" t="str">
        <f>+IF(入力シート!$L231="","",MID(入力シート!$L231,入力シート!BM$181,1))</f>
        <v/>
      </c>
      <c r="AB61" s="1416"/>
      <c r="AC61" s="1416" t="str">
        <f>+IF(入力シート!$L231="","",MID(入力シート!$L231,入力シート!BO$181,1))</f>
        <v/>
      </c>
      <c r="AD61" s="1416"/>
      <c r="AE61" s="1416" t="str">
        <f>+IF(入力シート!$L231="","",MID(入力シート!$L231,入力シート!BQ$181,1))</f>
        <v/>
      </c>
      <c r="AF61" s="1416"/>
      <c r="AG61" s="1416" t="str">
        <f>+IF(入力シート!$L231="","",MID(入力シート!$L231,入力シート!BS$181,1))</f>
        <v/>
      </c>
      <c r="AH61" s="1416"/>
      <c r="AI61" s="1416" t="str">
        <f>+IF(入力シート!$L231="","",MID(入力シート!$L231,入力シート!BU$181,1))</f>
        <v/>
      </c>
      <c r="AJ61" s="1416"/>
      <c r="AK61" s="1416" t="str">
        <f>+IF(入力シート!$L231="","",MID(入力シート!$L231,入力シート!BW$181,1))</f>
        <v/>
      </c>
      <c r="AL61" s="1416"/>
      <c r="AM61" s="1416" t="str">
        <f>+IF(入力シート!$L231="","",MID(入力シート!$L231,入力シート!BY$181,1))</f>
        <v/>
      </c>
      <c r="AN61" s="1416"/>
      <c r="AO61" s="1416" t="str">
        <f>+IF(入力シート!$L231="","",MID(入力シート!$L231,入力シート!CA$181,1))</f>
        <v/>
      </c>
      <c r="AP61" s="1416"/>
      <c r="AQ61" s="1416" t="str">
        <f>+IF(入力シート!$L231="","",MID(入力シート!$L231,入力シート!CC$181,1))</f>
        <v/>
      </c>
      <c r="AR61" s="1416"/>
      <c r="AS61" s="1416" t="str">
        <f>+IF(入力シート!$L231="","",MID(入力シート!$L231,入力シート!CE$181,1))</f>
        <v/>
      </c>
      <c r="AT61" s="1416"/>
      <c r="AU61" s="1416" t="str">
        <f>+IF(入力シート!$L231="","",MID(入力シート!$L231,入力シート!CG$181,1))</f>
        <v/>
      </c>
      <c r="AV61" s="1416"/>
      <c r="AW61" s="1416" t="str">
        <f>+IF(入力シート!$L231="","",MID(入力シート!$L231,入力シート!CI$181,1))</f>
        <v/>
      </c>
      <c r="AX61" s="1416"/>
      <c r="AY61" s="1416" t="str">
        <f>+IF(入力シート!$L231="","",MID(入力シート!$L231,入力シート!CK$181,1))</f>
        <v/>
      </c>
      <c r="AZ61" s="1416"/>
      <c r="BA61" s="1416" t="str">
        <f>+IF(入力シート!$L231="","",MID(入力シート!$L231,入力シート!CM$181,1))</f>
        <v/>
      </c>
      <c r="BB61" s="1416"/>
      <c r="BC61" s="1416" t="str">
        <f>+IF(入力シート!$L231="","",MID(入力シート!$L231,入力シート!CO$181,1))</f>
        <v/>
      </c>
      <c r="BD61" s="1416"/>
      <c r="BE61" s="1811" t="str">
        <f>+IF(入力シート!$L231="","",MID(入力シート!$L231,入力シート!CQ$181,1))</f>
        <v/>
      </c>
      <c r="BF61" s="1812"/>
      <c r="BG61" s="655" t="str">
        <f>+IF(入力シート!$AH231="","",MID(TEXT(入力シート!$AH231,"00#"),入力シート!BI$183,1))</f>
        <v/>
      </c>
      <c r="BH61" s="656" t="str">
        <f>+IF(入力シート!$AH231="","",MID(TEXT(入力シート!$AH231,"00#"),入力シート!BJ$183,1))</f>
        <v/>
      </c>
      <c r="BI61" s="552" t="str">
        <f>+IF(入力シート!$AH231="","",MID(TEXT(入力シート!$AH231,"00#"),入力シート!BK$183,1))</f>
        <v/>
      </c>
      <c r="BJ61" s="553" t="s">
        <v>34</v>
      </c>
      <c r="BK61" s="552" t="str">
        <f>+IF(入力シート!$AK231="","",MID(TEXT(入力シート!$AK231,"000#"),入力シート!BI$183,1))</f>
        <v/>
      </c>
      <c r="BL61" s="552" t="str">
        <f>+IF(入力シート!$AK231="","",MID(TEXT(入力シート!$AK231,"000#"),入力シート!BJ$183,1))</f>
        <v/>
      </c>
      <c r="BM61" s="552" t="str">
        <f>+IF(入力シート!$AK231="","",MID(TEXT(入力シート!$AK231,"000#"),入力シート!BK$183,1))</f>
        <v/>
      </c>
      <c r="BN61" s="552" t="str">
        <f>+IF(入力シート!$AK231="","",MID(TEXT(入力シート!$AK231,"000#"),入力シート!BL$183,1))</f>
        <v/>
      </c>
      <c r="BO61" s="1418" t="str">
        <f>+IF(入力シート!$AM231="","",MID(入力シート!$AM231,入力シート!BI$181,1))</f>
        <v/>
      </c>
      <c r="BP61" s="1419"/>
      <c r="BQ61" s="1420" t="str">
        <f>+IF(入力シート!$AM231="","",MID(入力シート!$AM231,入力シート!BK$181,1))</f>
        <v/>
      </c>
      <c r="BR61" s="1421"/>
      <c r="BS61" s="1420" t="str">
        <f>+IF(入力シート!$AM231="","",MID(入力シート!$AM231,入力シート!BM$181,1))</f>
        <v/>
      </c>
      <c r="BT61" s="1421"/>
      <c r="BU61" s="1441" t="str">
        <f>+IF(入力シート!$AM231="","",MID(入力シート!$AM231,入力シート!BO$181,1))</f>
        <v/>
      </c>
      <c r="BV61" s="1442"/>
      <c r="BW61" s="1420" t="str">
        <f>+IF(入力シート!$AM231="","",MID(入力シート!$AM231,入力シート!BQ$181,1))</f>
        <v/>
      </c>
      <c r="BX61" s="1421"/>
      <c r="BY61" s="1420" t="str">
        <f>+IF(入力シート!$AM231="","",MID(入力シート!$AM231,入力シート!BS$181,1))</f>
        <v/>
      </c>
      <c r="BZ61" s="1421"/>
      <c r="CA61" s="1441" t="str">
        <f>+IF(入力シート!$AM231="","",MID(入力シート!$AM231,入力シート!BU$181,1))</f>
        <v/>
      </c>
      <c r="CB61" s="1442"/>
      <c r="CC61" s="1420" t="str">
        <f>+IF(入力シート!$AM231="","",MID(入力シート!$AM231,入力シート!BW$181,1))</f>
        <v/>
      </c>
      <c r="CD61" s="1443"/>
      <c r="CE61" s="1422" t="str">
        <f>+IF(入力シート!$Z231="","",MID(入力シート!$Z231,入力シート!BI$181,1))</f>
        <v/>
      </c>
      <c r="CF61" s="1423"/>
      <c r="CG61" s="1438" t="str">
        <f>+IF(入力シート!$Z231="","",MID(入力シート!$Z231,入力シート!BK$181,1))</f>
        <v/>
      </c>
      <c r="CH61" s="1439"/>
      <c r="CI61" s="1438" t="str">
        <f>+IF(入力シート!$Z231="","",MID(入力シート!$Z231,入力シート!BM$181,1))</f>
        <v/>
      </c>
      <c r="CJ61" s="1439"/>
      <c r="CK61" s="1438" t="str">
        <f>+IF(入力シート!$Z231="","",MID(入力シート!$Z231,入力シート!BO$181,1))</f>
        <v/>
      </c>
      <c r="CL61" s="1439"/>
      <c r="CM61" s="1438" t="str">
        <f>+IF(入力シート!$Z231="","",MID(入力シート!$Z231,入力シート!BQ$181,1))</f>
        <v/>
      </c>
      <c r="CN61" s="1439"/>
      <c r="CO61" s="1438" t="str">
        <f>+IF(入力シート!$Z231="","",MID(入力シート!$Z231,入力シート!BS$181,1))</f>
        <v/>
      </c>
      <c r="CP61" s="1439"/>
      <c r="CQ61" s="1438" t="str">
        <f>+IF(入力シート!$Z231="","",MID(入力シート!$Z231,入力シート!BU$181,1))</f>
        <v/>
      </c>
      <c r="CR61" s="1440"/>
      <c r="CS61" s="654"/>
      <c r="CT61" s="654"/>
      <c r="CU61" s="654"/>
      <c r="CV61" s="654" t="str">
        <f>+IF(入力シート!$Z231="","",MID(入力シート!$Z231,入力シート!BU$181,1))</f>
        <v/>
      </c>
      <c r="CW61" s="654"/>
      <c r="CX61" s="566"/>
      <c r="CY61" s="566"/>
      <c r="CZ61" s="566"/>
      <c r="DA61" s="566"/>
      <c r="DB61" s="589">
        <f>+SUM(DD61:FX62)</f>
        <v>0</v>
      </c>
      <c r="DD61" s="652">
        <f>IF(ISERROR(VLOOKUP(W61,'環境依存文字（電子入札利用不可）'!$A:$A,1,FALSE))=TRUE,IF(SUBSTITUTE(W61,"　","")="",0,IF($CV$3&lt;=CODE(W61),IF(AND($DB$3&lt;=CODE(W61),CODE(W61)&lt;=$DD$3),0,IF(AND($DG$3&lt;=CODE(W61),CODE(W61)&lt;=$DI$3),0,1)),0)),1)</f>
        <v>0</v>
      </c>
      <c r="DE61" s="652"/>
      <c r="DF61" s="652">
        <f>IF(ISERROR(VLOOKUP(Y61,'環境依存文字（電子入札利用不可）'!$A:$A,1,FALSE))=TRUE,IF(SUBSTITUTE(Y61,"　","")="",0,IF($CV$3&lt;=CODE(Y61),IF(AND($DB$3&lt;=CODE(Y61),CODE(Y61)&lt;=$DD$3),0,IF(AND($DG$3&lt;=CODE(Y61),CODE(Y61)&lt;=$DI$3),0,1)),0)),1)</f>
        <v>0</v>
      </c>
      <c r="DG61" s="652"/>
      <c r="DH61" s="652">
        <f>IF(ISERROR(VLOOKUP(AA61,'環境依存文字（電子入札利用不可）'!$A:$A,1,FALSE))=TRUE,IF(SUBSTITUTE(AA61,"　","")="",0,IF($CV$3&lt;=CODE(AA61),IF(AND($DB$3&lt;=CODE(AA61),CODE(AA61)&lt;=$DD$3),0,IF(AND($DG$3&lt;=CODE(AA61),CODE(AA61)&lt;=$DI$3),0,1)),0)),1)</f>
        <v>0</v>
      </c>
      <c r="DI61" s="652"/>
      <c r="DJ61" s="652">
        <f>IF(ISERROR(VLOOKUP(AC61,'環境依存文字（電子入札利用不可）'!$A:$A,1,FALSE))=TRUE,IF(SUBSTITUTE(AC61,"　","")="",0,IF($CV$3&lt;=CODE(AC61),IF(AND($DB$3&lt;=CODE(AC61),CODE(AC61)&lt;=$DD$3),0,IF(AND($DG$3&lt;=CODE(AC61),CODE(AC61)&lt;=$DI$3),0,1)),0)),1)</f>
        <v>0</v>
      </c>
      <c r="DK61" s="652"/>
      <c r="DL61" s="652">
        <f>IF(ISERROR(VLOOKUP(AE61,'環境依存文字（電子入札利用不可）'!$A:$A,1,FALSE))=TRUE,IF(SUBSTITUTE(AE61,"　","")="",0,IF($CV$3&lt;=CODE(AE61),IF(AND($DB$3&lt;=CODE(AE61),CODE(AE61)&lt;=$DD$3),0,IF(AND($DG$3&lt;=CODE(AE61),CODE(AE61)&lt;=$DI$3),0,1)),0)),1)</f>
        <v>0</v>
      </c>
      <c r="DM61" s="652"/>
      <c r="DN61" s="652">
        <f>IF(ISERROR(VLOOKUP(AG61,'環境依存文字（電子入札利用不可）'!$A:$A,1,FALSE))=TRUE,IF(SUBSTITUTE(AG61,"　","")="",0,IF($CV$3&lt;=CODE(AG61),IF(AND($DB$3&lt;=CODE(AG61),CODE(AG61)&lt;=$DD$3),0,IF(AND($DG$3&lt;=CODE(AG61),CODE(AG61)&lt;=$DI$3),0,1)),0)),1)</f>
        <v>0</v>
      </c>
      <c r="DO61" s="652"/>
      <c r="DP61" s="652">
        <f>IF(ISERROR(VLOOKUP(AI61,'環境依存文字（電子入札利用不可）'!$A:$A,1,FALSE))=TRUE,IF(SUBSTITUTE(AI61,"　","")="",0,IF($CV$3&lt;=CODE(AI61),IF(AND($DB$3&lt;=CODE(AI61),CODE(AI61)&lt;=$DD$3),0,IF(AND($DG$3&lt;=CODE(AI61),CODE(AI61)&lt;=$DI$3),0,1)),0)),1)</f>
        <v>0</v>
      </c>
      <c r="DQ61" s="652"/>
      <c r="DR61" s="652">
        <f>IF(ISERROR(VLOOKUP(AK61,'環境依存文字（電子入札利用不可）'!$A:$A,1,FALSE))=TRUE,IF(SUBSTITUTE(AK61,"　","")="",0,IF($CV$3&lt;=CODE(AK61),IF(AND($DB$3&lt;=CODE(AK61),CODE(AK61)&lt;=$DD$3),0,IF(AND($DG$3&lt;=CODE(AK61),CODE(AK61)&lt;=$DI$3),0,1)),0)),1)</f>
        <v>0</v>
      </c>
      <c r="DS61" s="652"/>
      <c r="DT61" s="652">
        <f>IF(ISERROR(VLOOKUP(AM61,'環境依存文字（電子入札利用不可）'!$A:$A,1,FALSE))=TRUE,IF(SUBSTITUTE(AM61,"　","")="",0,IF($CV$3&lt;=CODE(AM61),IF(AND($DB$3&lt;=CODE(AM61),CODE(AM61)&lt;=$DD$3),0,IF(AND($DG$3&lt;=CODE(AM61),CODE(AM61)&lt;=$DI$3),0,1)),0)),1)</f>
        <v>0</v>
      </c>
      <c r="DU61" s="652"/>
      <c r="DV61" s="652">
        <f>IF(ISERROR(VLOOKUP(AO61,'環境依存文字（電子入札利用不可）'!$A:$A,1,FALSE))=TRUE,IF(SUBSTITUTE(AO61,"　","")="",0,IF($CV$3&lt;=CODE(AO61),IF(AND($DB$3&lt;=CODE(AO61),CODE(AO61)&lt;=$DD$3),0,IF(AND($DG$3&lt;=CODE(AO61),CODE(AO61)&lt;=$DI$3),0,1)),0)),1)</f>
        <v>0</v>
      </c>
      <c r="DW61" s="652"/>
      <c r="DX61" s="652">
        <f>IF(ISERROR(VLOOKUP(AQ61,'環境依存文字（電子入札利用不可）'!$A:$A,1,FALSE))=TRUE,IF(SUBSTITUTE(AQ61,"　","")="",0,IF($CV$3&lt;=CODE(AQ61),IF(AND($DB$3&lt;=CODE(AQ61),CODE(AQ61)&lt;=$DD$3),0,IF(AND($DG$3&lt;=CODE(AQ61),CODE(AQ61)&lt;=$DI$3),0,1)),0)),1)</f>
        <v>0</v>
      </c>
      <c r="DY61" s="652"/>
      <c r="DZ61" s="652">
        <f>IF(ISERROR(VLOOKUP(AS61,'環境依存文字（電子入札利用不可）'!$A:$A,1,FALSE))=TRUE,IF(SUBSTITUTE(AS61,"　","")="",0,IF($CV$3&lt;=CODE(AS61),IF(AND($DB$3&lt;=CODE(AS61),CODE(AS61)&lt;=$DD$3),0,IF(AND($DG$3&lt;=CODE(AS61),CODE(AS61)&lt;=$DI$3),0,1)),0)),1)</f>
        <v>0</v>
      </c>
      <c r="EA61" s="652"/>
      <c r="EB61" s="652">
        <f>IF(ISERROR(VLOOKUP(AU61,'環境依存文字（電子入札利用不可）'!$A:$A,1,FALSE))=TRUE,IF(SUBSTITUTE(AU61,"　","")="",0,IF($CV$3&lt;=CODE(AU61),IF(AND($DB$3&lt;=CODE(AU61),CODE(AU61)&lt;=$DD$3),0,IF(AND($DG$3&lt;=CODE(AU61),CODE(AU61)&lt;=$DI$3),0,1)),0)),1)</f>
        <v>0</v>
      </c>
      <c r="EC61" s="652"/>
      <c r="ED61" s="652">
        <f>IF(ISERROR(VLOOKUP(AW61,'環境依存文字（電子入札利用不可）'!$A:$A,1,FALSE))=TRUE,IF(SUBSTITUTE(AW61,"　","")="",0,IF($CV$3&lt;=CODE(AW61),IF(AND($DB$3&lt;=CODE(AW61),CODE(AW61)&lt;=$DD$3),0,IF(AND($DG$3&lt;=CODE(AW61),CODE(AW61)&lt;=$DI$3),0,1)),0)),1)</f>
        <v>0</v>
      </c>
      <c r="EE61" s="652"/>
      <c r="EF61" s="652">
        <f>IF(ISERROR(VLOOKUP(AY61,'環境依存文字（電子入札利用不可）'!$A:$A,1,FALSE))=TRUE,IF(SUBSTITUTE(AY61,"　","")="",0,IF($CV$3&lt;=CODE(AY61),IF(AND($DB$3&lt;=CODE(AY61),CODE(AY61)&lt;=$DD$3),0,IF(AND($DG$3&lt;=CODE(AY61),CODE(AY61)&lt;=$DI$3),0,1)),0)),1)</f>
        <v>0</v>
      </c>
      <c r="EG61" s="652"/>
      <c r="EH61" s="652">
        <f>IF(ISERROR(VLOOKUP(BA61,'環境依存文字（電子入札利用不可）'!$A:$A,1,FALSE))=TRUE,IF(SUBSTITUTE(BA61,"　","")="",0,IF($CV$3&lt;=CODE(BA61),IF(AND($DB$3&lt;=CODE(BA61),CODE(BA61)&lt;=$DD$3),0,IF(AND($DG$3&lt;=CODE(BA61),CODE(BA61)&lt;=$DI$3),0,1)),0)),1)</f>
        <v>0</v>
      </c>
      <c r="EI61" s="652"/>
      <c r="EJ61" s="652">
        <f>IF(ISERROR(VLOOKUP(BC61,'環境依存文字（電子入札利用不可）'!$A:$A,1,FALSE))=TRUE,IF(SUBSTITUTE(BC61,"　","")="",0,IF($CV$3&lt;=CODE(BC61),IF(AND($DB$3&lt;=CODE(BC61),CODE(BC61)&lt;=$DD$3),0,IF(AND($DG$3&lt;=CODE(BC61),CODE(BC61)&lt;=$DI$3),0,1)),0)),1)</f>
        <v>0</v>
      </c>
      <c r="EK61" s="652"/>
      <c r="EL61" s="652">
        <f>IF(ISERROR(VLOOKUP(BE61,'環境依存文字（電子入札利用不可）'!$A:$A,1,FALSE))=TRUE,IF(SUBSTITUTE(BE61,"　","")="",0,IF($CV$3&lt;=CODE(BE61),IF(AND($DB$3&lt;=CODE(BE61),CODE(BE61)&lt;=$DD$3),0,IF(AND($DG$3&lt;=CODE(BE61),CODE(BE61)&lt;=$DI$3),0,1)),0)),1)</f>
        <v>0</v>
      </c>
      <c r="EM61" s="652"/>
      <c r="EN61" s="652"/>
      <c r="EO61" s="652"/>
      <c r="EP61" s="652"/>
      <c r="EQ61" s="652"/>
      <c r="ER61" s="652"/>
      <c r="ES61" s="652"/>
      <c r="ET61" s="652"/>
      <c r="EU61" s="652"/>
      <c r="EV61" s="652">
        <f>IF(ISERROR(VLOOKUP(BO61,'環境依存文字（電子入札利用不可）'!$A:$A,1,FALSE))=TRUE,IF(SUBSTITUTE(BO61,"　","")="",0,IF($CV$3&lt;=CODE(BO61),IF(AND($DB$3&lt;=CODE(BO61),CODE(BO61)&lt;=$DD$3),0,IF(AND($DG$3&lt;=CODE(BO61),CODE(BO61)&lt;=$DI$3),0,1)),0)),1)</f>
        <v>0</v>
      </c>
      <c r="EW61" s="652"/>
      <c r="EX61" s="652">
        <f>IF(ISERROR(VLOOKUP(BQ61,'環境依存文字（電子入札利用不可）'!$A:$A,1,FALSE))=TRUE,IF(SUBSTITUTE(BQ61,"　","")="",0,IF($CV$3&lt;=CODE(BQ61),IF(AND($DB$3&lt;=CODE(BQ61),CODE(BQ61)&lt;=$DD$3),0,IF(AND($DG$3&lt;=CODE(BQ61),CODE(BQ61)&lt;=$DI$3),0,1)),0)),1)</f>
        <v>0</v>
      </c>
      <c r="EY61" s="652"/>
      <c r="EZ61" s="652">
        <f>IF(ISERROR(VLOOKUP(BS61,'環境依存文字（電子入札利用不可）'!$A:$A,1,FALSE))=TRUE,IF(SUBSTITUTE(BS61,"　","")="",0,IF($CV$3&lt;=CODE(BS61),IF(AND($DB$3&lt;=CODE(BS61),CODE(BS61)&lt;=$DD$3),0,IF(AND($DG$3&lt;=CODE(BS61),CODE(BS61)&lt;=$DI$3),0,1)),0)),1)</f>
        <v>0</v>
      </c>
      <c r="FA61" s="652"/>
      <c r="FB61" s="652">
        <f>IF(ISERROR(VLOOKUP(BU61,'環境依存文字（電子入札利用不可）'!$A:$A,1,FALSE))=TRUE,IF(SUBSTITUTE(BU61,"　","")="",0,IF($CV$3&lt;=CODE(BU61),IF(AND($DB$3&lt;=CODE(BU61),CODE(BU61)&lt;=$DD$3),0,IF(AND($DG$3&lt;=CODE(BU61),CODE(BU61)&lt;=$DI$3),0,1)),0)),1)</f>
        <v>0</v>
      </c>
      <c r="FC61" s="652"/>
      <c r="FD61" s="652">
        <f>IF(ISERROR(VLOOKUP(BW61,'環境依存文字（電子入札利用不可）'!$A:$A,1,FALSE))=TRUE,IF(SUBSTITUTE(BW61,"　","")="",0,IF($CV$3&lt;=CODE(BW61),IF(AND($DB$3&lt;=CODE(BW61),CODE(BW61)&lt;=$DD$3),0,IF(AND($DG$3&lt;=CODE(BW61),CODE(BW61)&lt;=$DI$3),0,1)),0)),1)</f>
        <v>0</v>
      </c>
      <c r="FE61" s="652"/>
      <c r="FF61" s="652">
        <f>IF(ISERROR(VLOOKUP(BY61,'環境依存文字（電子入札利用不可）'!$A:$A,1,FALSE))=TRUE,IF(SUBSTITUTE(BY61,"　","")="",0,IF($CV$3&lt;=CODE(BY61),IF(AND($DB$3&lt;=CODE(BY61),CODE(BY61)&lt;=$DD$3),0,IF(AND($DG$3&lt;=CODE(BY61),CODE(BY61)&lt;=$DI$3),0,1)),0)),1)</f>
        <v>0</v>
      </c>
      <c r="FG61" s="652"/>
      <c r="FH61" s="652">
        <f>IF(ISERROR(VLOOKUP(CA61,'環境依存文字（電子入札利用不可）'!$A:$A,1,FALSE))=TRUE,IF(SUBSTITUTE(CA61,"　","")="",0,IF($CV$3&lt;=CODE(CA61),IF(AND($DB$3&lt;=CODE(CA61),CODE(CA61)&lt;=$DD$3),0,IF(AND($DG$3&lt;=CODE(CA61),CODE(CA61)&lt;=$DI$3),0,1)),0)),1)</f>
        <v>0</v>
      </c>
      <c r="FI61" s="652"/>
      <c r="FJ61" s="652">
        <f>IF(ISERROR(VLOOKUP(CC61,'環境依存文字（電子入札利用不可）'!$A:$A,1,FALSE))=TRUE,IF(SUBSTITUTE(CC61,"　","")="",0,IF($CV$3&lt;=CODE(CC61),IF(AND($DB$3&lt;=CODE(CC61),CODE(CC61)&lt;=$DD$3),0,IF(AND($DG$3&lt;=CODE(CC61),CODE(CC61)&lt;=$DI$3),0,1)),0)),1)</f>
        <v>0</v>
      </c>
      <c r="FK61" s="652"/>
      <c r="FL61" s="652">
        <f>IF(ISERROR(VLOOKUP(CE61,'環境依存文字（電子入札利用不可）'!$A:$A,1,FALSE))=TRUE,IF(SUBSTITUTE(CE61,"　","")="",0,IF($CV$3&lt;=CODE(CE61),IF(AND($DB$3&lt;=CODE(CE61),CODE(CE61)&lt;=$DD$3),0,IF(AND($DG$3&lt;=CODE(CE61),CODE(CE61)&lt;=$DI$3),0,1)),0)),1)</f>
        <v>0</v>
      </c>
      <c r="FM61" s="652"/>
      <c r="FN61" s="652">
        <f>IF(ISERROR(VLOOKUP(CG61,'環境依存文字（電子入札利用不可）'!$A:$A,1,FALSE))=TRUE,IF(SUBSTITUTE(CG61,"　","")="",0,IF($CV$3&lt;=CODE(CG61),IF(AND($DB$3&lt;=CODE(CG61),CODE(CG61)&lt;=$DD$3),0,IF(AND($DG$3&lt;=CODE(CG61),CODE(CG61)&lt;=$DI$3),0,1)),0)),1)</f>
        <v>0</v>
      </c>
      <c r="FO61" s="652"/>
      <c r="FP61" s="652">
        <f>IF(ISERROR(VLOOKUP(CI61,'環境依存文字（電子入札利用不可）'!$A:$A,1,FALSE))=TRUE,IF(SUBSTITUTE(CI61,"　","")="",0,IF($CV$3&lt;=CODE(CI61),IF(AND($DB$3&lt;=CODE(CI61),CODE(CI61)&lt;=$DD$3),0,IF(AND($DG$3&lt;=CODE(CI61),CODE(CI61)&lt;=$DI$3),0,1)),0)),1)</f>
        <v>0</v>
      </c>
      <c r="FQ61" s="652"/>
      <c r="FR61" s="652">
        <f>IF(ISERROR(VLOOKUP(CK61,'環境依存文字（電子入札利用不可）'!$A:$A,1,FALSE))=TRUE,IF(SUBSTITUTE(CK61,"　","")="",0,IF($CV$3&lt;=CODE(CK61),IF(AND($DB$3&lt;=CODE(CK61),CODE(CK61)&lt;=$DD$3),0,IF(AND($DG$3&lt;=CODE(CK61),CODE(CK61)&lt;=$DI$3),0,1)),0)),1)</f>
        <v>0</v>
      </c>
      <c r="FS61" s="652"/>
      <c r="FT61" s="652">
        <f>IF(ISERROR(VLOOKUP(CM61,'環境依存文字（電子入札利用不可）'!$A:$A,1,FALSE))=TRUE,IF(SUBSTITUTE(CM61,"　","")="",0,IF($CV$3&lt;=CODE(CM61),IF(AND($DB$3&lt;=CODE(CM61),CODE(CM61)&lt;=$DD$3),0,IF(AND($DG$3&lt;=CODE(CM61),CODE(CM61)&lt;=$DI$3),0,1)),0)),1)</f>
        <v>0</v>
      </c>
      <c r="FU61" s="652"/>
      <c r="FV61" s="652">
        <f>IF(ISERROR(VLOOKUP(CO61,'環境依存文字（電子入札利用不可）'!$A:$A,1,FALSE))=TRUE,IF(SUBSTITUTE(CO61,"　","")="",0,IF($CV$3&lt;=CODE(CO61),IF(AND($DB$3&lt;=CODE(CO61),CODE(CO61)&lt;=$DD$3),0,IF(AND($DG$3&lt;=CODE(CO61),CODE(CO61)&lt;=$DI$3),0,1)),0)),1)</f>
        <v>0</v>
      </c>
      <c r="FW61" s="652"/>
      <c r="FX61" s="652">
        <f>IF(ISERROR(VLOOKUP(CQ61,'環境依存文字（電子入札利用不可）'!$A:$A,1,FALSE))=TRUE,IF(SUBSTITUTE(CQ61,"　","")="",0,IF($CV$3&lt;=CODE(CQ61),IF(AND($DB$3&lt;=CODE(CQ61),CODE(CQ61)&lt;=$DD$3),0,IF(AND($DG$3&lt;=CODE(CQ61),CODE(CQ61)&lt;=$DI$3),0,1)),0)),1)</f>
        <v>0</v>
      </c>
    </row>
    <row r="62" spans="1:180" ht="24" customHeight="1" thickBot="1">
      <c r="B62" s="1425"/>
      <c r="C62" s="1428"/>
      <c r="D62" s="1429"/>
      <c r="E62" s="1431"/>
      <c r="F62" s="1433"/>
      <c r="G62" s="1429"/>
      <c r="H62" s="1433"/>
      <c r="I62" s="1429"/>
      <c r="J62" s="1431"/>
      <c r="K62" s="1436"/>
      <c r="L62" s="1437"/>
      <c r="M62" s="1436"/>
      <c r="N62" s="1437"/>
      <c r="O62" s="1436"/>
      <c r="P62" s="1437"/>
      <c r="Q62" s="1436"/>
      <c r="R62" s="1437"/>
      <c r="S62" s="1436"/>
      <c r="T62" s="1437"/>
      <c r="U62" s="1436"/>
      <c r="V62" s="1437"/>
      <c r="W62" s="1448" t="str">
        <f>+IF(入力シート!$L231="","",MID(入力シート!$L231,入力シート!CS$181,1))</f>
        <v/>
      </c>
      <c r="X62" s="1414"/>
      <c r="Y62" s="1414" t="str">
        <f>+IF(入力シート!$L231="","",MID(入力シート!$L231,入力シート!CU$181,1))</f>
        <v/>
      </c>
      <c r="Z62" s="1414"/>
      <c r="AA62" s="1414" t="str">
        <f>+IF(入力シート!$L231="","",MID(入力シート!$L231,入力シート!CW$181,1))</f>
        <v/>
      </c>
      <c r="AB62" s="1414"/>
      <c r="AC62" s="1414" t="str">
        <f>+IF(入力シート!$L231="","",MID(入力シート!$L231,入力シート!CY$181,1))</f>
        <v/>
      </c>
      <c r="AD62" s="1414"/>
      <c r="AE62" s="1414" t="str">
        <f>+IF(入力シート!$L231="","",MID(入力シート!$L231,入力シート!DA$181,1))</f>
        <v/>
      </c>
      <c r="AF62" s="1414"/>
      <c r="AG62" s="1414" t="str">
        <f>+IF(入力シート!$L231="","",MID(入力シート!$L231,入力シート!DC$181,1))</f>
        <v/>
      </c>
      <c r="AH62" s="1414"/>
      <c r="AI62" s="1414" t="str">
        <f>+IF(入力シート!$L231="","",MID(入力シート!$L231,入力シート!DE$181,1))</f>
        <v/>
      </c>
      <c r="AJ62" s="1414"/>
      <c r="AK62" s="1414" t="str">
        <f>+IF(入力シート!$L231="","",MID(入力シート!$L231,入力シート!DG$181,1))</f>
        <v/>
      </c>
      <c r="AL62" s="1414"/>
      <c r="AM62" s="1414" t="str">
        <f>+IF(入力シート!$L231="","",MID(入力シート!$L231,入力シート!DI$181,1))</f>
        <v/>
      </c>
      <c r="AN62" s="1414"/>
      <c r="AO62" s="1414" t="str">
        <f>+IF(入力シート!$L231="","",MID(入力シート!$L231,入力シート!DK$181,1))</f>
        <v/>
      </c>
      <c r="AP62" s="1414"/>
      <c r="AQ62" s="1414" t="str">
        <f>+IF(入力シート!$L231="","",MID(入力シート!$L231,入力シート!DM$181,1))</f>
        <v/>
      </c>
      <c r="AR62" s="1414"/>
      <c r="AS62" s="1414" t="str">
        <f>+IF(入力シート!$L231="","",MID(入力シート!$L231,入力シート!DO$181,1))</f>
        <v/>
      </c>
      <c r="AT62" s="1414"/>
      <c r="AU62" s="1414" t="str">
        <f>+IF(入力シート!$L231="","",MID(入力シート!$L231,入力シート!DQ$181,1))</f>
        <v/>
      </c>
      <c r="AV62" s="1414"/>
      <c r="AW62" s="1414" t="str">
        <f>+IF(入力シート!$L231="","",MID(入力シート!$L231,入力シート!DS$181,1))</f>
        <v/>
      </c>
      <c r="AX62" s="1414"/>
      <c r="AY62" s="1414" t="str">
        <f>+IF(入力シート!$L231="","",MID(入力シート!$L231,入力シート!DU$181,1))</f>
        <v/>
      </c>
      <c r="AZ62" s="1414"/>
      <c r="BA62" s="1414" t="str">
        <f>+IF(入力シート!$L231="","",MID(入力シート!$L231,入力シート!DW$181,1))</f>
        <v/>
      </c>
      <c r="BB62" s="1414"/>
      <c r="BC62" s="1414" t="str">
        <f>+IF(入力シート!$L231="","",MID(入力シート!$L231,入力シート!DY$181,1))</f>
        <v/>
      </c>
      <c r="BD62" s="1414"/>
      <c r="BE62" s="1809" t="str">
        <f>+IF(入力シート!$L231="","",MID(入力シート!$L231,入力シート!EA$181,1))</f>
        <v/>
      </c>
      <c r="BF62" s="1810"/>
      <c r="BG62" s="1409" t="str">
        <f>+IF(入力シート!$BJ231="","",MID(入力シート!$BJ231,入力シート!BI$181,1))</f>
        <v>　</v>
      </c>
      <c r="BH62" s="1410"/>
      <c r="BI62" s="1405" t="str">
        <f>+IF(入力シート!$BJ231="","",MID(入力シート!$BJ231,入力シート!BK$181,1))</f>
        <v/>
      </c>
      <c r="BJ62" s="1406"/>
      <c r="BK62" s="1411" t="str">
        <f>+IF(入力シート!$BJ231="","",MID(入力シート!$BJ231,入力シート!BM$181,1))</f>
        <v/>
      </c>
      <c r="BL62" s="1412"/>
      <c r="BM62" s="1405" t="str">
        <f>+IF(入力シート!$BJ231="","",MID(入力シート!$BJ231,入力シート!BO$181,1))</f>
        <v/>
      </c>
      <c r="BN62" s="1406"/>
      <c r="BO62" s="1405" t="str">
        <f>+IF(入力シート!$BJ231="","",MID(入力シート!$BJ231,入力シート!BQ$181,1))</f>
        <v/>
      </c>
      <c r="BP62" s="1406"/>
      <c r="BQ62" s="1411" t="str">
        <f>+IF(入力シート!$BJ231="","",MID(入力シート!$BJ231,入力シート!BS$181,1))</f>
        <v/>
      </c>
      <c r="BR62" s="1412"/>
      <c r="BS62" s="1405" t="str">
        <f>+IF(入力シート!$BJ231="","",MID(入力シート!$BJ231,入力シート!BU$181,1))</f>
        <v/>
      </c>
      <c r="BT62" s="1406"/>
      <c r="BU62" s="1405" t="str">
        <f>+IF(入力シート!$BJ231="","",MID(入力シート!$BJ231,入力シート!BW$181,1))</f>
        <v/>
      </c>
      <c r="BV62" s="1406"/>
      <c r="BW62" s="1405" t="str">
        <f>+IF(入力シート!$BJ231="","",MID(入力シート!$BJ231,入力シート!BY$181,1))</f>
        <v/>
      </c>
      <c r="BX62" s="1406"/>
      <c r="BY62" s="1405" t="str">
        <f>+IF(入力シート!$BJ231="","",MID(入力シート!$BJ231,入力シート!CA$181,1))</f>
        <v/>
      </c>
      <c r="BZ62" s="1406"/>
      <c r="CA62" s="1405" t="str">
        <f>+IF(入力シート!$BJ231="","",MID(入力シート!$BJ231,入力シート!CC$181,1))</f>
        <v/>
      </c>
      <c r="CB62" s="1406"/>
      <c r="CC62" s="1407" t="str">
        <f>+IF(入力シート!$BJ231="","",MID(入力シート!$BJ231,入力シート!CE$181,1))</f>
        <v/>
      </c>
      <c r="CD62" s="1408"/>
      <c r="CE62" s="1445" t="str">
        <f>+IF(入力シート!$AD231="","",MID(入力シート!$AD231,入力シート!BI$181,1))</f>
        <v/>
      </c>
      <c r="CF62" s="1446"/>
      <c r="CG62" s="1403" t="str">
        <f>+IF(入力シート!$AD231="","",MID(入力シート!$AD231,入力シート!BK$181,1))</f>
        <v/>
      </c>
      <c r="CH62" s="1404"/>
      <c r="CI62" s="1403" t="str">
        <f>+IF(入力シート!$AD231="","",MID(入力シート!$AD231,入力シート!BM$181,1))</f>
        <v/>
      </c>
      <c r="CJ62" s="1404"/>
      <c r="CK62" s="1403" t="str">
        <f>+IF(入力シート!$AD231="","",MID(入力シート!$AD231,入力シート!BO$181,1))</f>
        <v/>
      </c>
      <c r="CL62" s="1404"/>
      <c r="CM62" s="1403" t="str">
        <f>+IF(入力シート!$AD231="","",MID(入力シート!$AD231,入力シート!BQ$181,1))</f>
        <v/>
      </c>
      <c r="CN62" s="1404"/>
      <c r="CO62" s="1403" t="str">
        <f>+IF(入力シート!$AD231="","",MID(入力シート!$AD231,入力シート!BS$181,1))</f>
        <v/>
      </c>
      <c r="CP62" s="1404"/>
      <c r="CQ62" s="1403" t="str">
        <f>+IF(入力シート!$AD231="","",MID(入力シート!$AD231,入力シート!BU$181,1))</f>
        <v/>
      </c>
      <c r="CR62" s="1444"/>
      <c r="CS62" s="654"/>
      <c r="CT62" s="654"/>
      <c r="CU62" s="654"/>
      <c r="CV62" s="654" t="str">
        <f>+IF(入力シート!$AD231="","",MID(入力シート!$AD231,入力シート!BU$181,1))</f>
        <v/>
      </c>
      <c r="CW62" s="654"/>
      <c r="DB62" s="411"/>
      <c r="DC62" s="411"/>
      <c r="DD62" s="652">
        <f>IF(ISERROR(VLOOKUP(W62,'環境依存文字（電子入札利用不可）'!$A:$A,1,FALSE))=TRUE,IF(SUBSTITUTE(W62,"　","")="",0,IF($CV$3&lt;=CODE(W62),IF(AND($DB$3&lt;=CODE(W62),CODE(W62)&lt;=$DD$3),0,IF(AND($DG$3&lt;=CODE(W62),CODE(W62)&lt;=$DI$3),0,1)),0)),1)</f>
        <v>0</v>
      </c>
      <c r="DE62" s="652"/>
      <c r="DF62" s="652">
        <f>IF(ISERROR(VLOOKUP(Y62,'環境依存文字（電子入札利用不可）'!$A:$A,1,FALSE))=TRUE,IF(SUBSTITUTE(Y62,"　","")="",0,IF($CV$3&lt;=CODE(Y62),IF(AND($DB$3&lt;=CODE(Y62),CODE(Y62)&lt;=$DD$3),0,IF(AND($DG$3&lt;=CODE(Y62),CODE(Y62)&lt;=$DI$3),0,1)),0)),1)</f>
        <v>0</v>
      </c>
      <c r="DG62" s="652"/>
      <c r="DH62" s="652">
        <f>IF(ISERROR(VLOOKUP(AA62,'環境依存文字（電子入札利用不可）'!$A:$A,1,FALSE))=TRUE,IF(SUBSTITUTE(AA62,"　","")="",0,IF($CV$3&lt;=CODE(AA62),IF(AND($DB$3&lt;=CODE(AA62),CODE(AA62)&lt;=$DD$3),0,IF(AND($DG$3&lt;=CODE(AA62),CODE(AA62)&lt;=$DI$3),0,1)),0)),1)</f>
        <v>0</v>
      </c>
      <c r="DI62" s="652"/>
      <c r="DJ62" s="652">
        <f>IF(ISERROR(VLOOKUP(AC62,'環境依存文字（電子入札利用不可）'!$A:$A,1,FALSE))=TRUE,IF(SUBSTITUTE(AC62,"　","")="",0,IF($CV$3&lt;=CODE(AC62),IF(AND($DB$3&lt;=CODE(AC62),CODE(AC62)&lt;=$DD$3),0,IF(AND($DG$3&lt;=CODE(AC62),CODE(AC62)&lt;=$DI$3),0,1)),0)),1)</f>
        <v>0</v>
      </c>
      <c r="DK62" s="652"/>
      <c r="DL62" s="652">
        <f>IF(ISERROR(VLOOKUP(AE62,'環境依存文字（電子入札利用不可）'!$A:$A,1,FALSE))=TRUE,IF(SUBSTITUTE(AE62,"　","")="",0,IF($CV$3&lt;=CODE(AE62),IF(AND($DB$3&lt;=CODE(AE62),CODE(AE62)&lt;=$DD$3),0,IF(AND($DG$3&lt;=CODE(AE62),CODE(AE62)&lt;=$DI$3),0,1)),0)),1)</f>
        <v>0</v>
      </c>
      <c r="DM62" s="652"/>
      <c r="DN62" s="652">
        <f>IF(ISERROR(VLOOKUP(AG62,'環境依存文字（電子入札利用不可）'!$A:$A,1,FALSE))=TRUE,IF(SUBSTITUTE(AG62,"　","")="",0,IF($CV$3&lt;=CODE(AG62),IF(AND($DB$3&lt;=CODE(AG62),CODE(AG62)&lt;=$DD$3),0,IF(AND($DG$3&lt;=CODE(AG62),CODE(AG62)&lt;=$DI$3),0,1)),0)),1)</f>
        <v>0</v>
      </c>
      <c r="DO62" s="652"/>
      <c r="DP62" s="652">
        <f>IF(ISERROR(VLOOKUP(AI62,'環境依存文字（電子入札利用不可）'!$A:$A,1,FALSE))=TRUE,IF(SUBSTITUTE(AI62,"　","")="",0,IF($CV$3&lt;=CODE(AI62),IF(AND($DB$3&lt;=CODE(AI62),CODE(AI62)&lt;=$DD$3),0,IF(AND($DG$3&lt;=CODE(AI62),CODE(AI62)&lt;=$DI$3),0,1)),0)),1)</f>
        <v>0</v>
      </c>
      <c r="DQ62" s="652"/>
      <c r="DR62" s="652">
        <f>IF(ISERROR(VLOOKUP(AK62,'環境依存文字（電子入札利用不可）'!$A:$A,1,FALSE))=TRUE,IF(SUBSTITUTE(AK62,"　","")="",0,IF($CV$3&lt;=CODE(AK62),IF(AND($DB$3&lt;=CODE(AK62),CODE(AK62)&lt;=$DD$3),0,IF(AND($DG$3&lt;=CODE(AK62),CODE(AK62)&lt;=$DI$3),0,1)),0)),1)</f>
        <v>0</v>
      </c>
      <c r="DS62" s="652"/>
      <c r="DT62" s="652">
        <f>IF(ISERROR(VLOOKUP(AM62,'環境依存文字（電子入札利用不可）'!$A:$A,1,FALSE))=TRUE,IF(SUBSTITUTE(AM62,"　","")="",0,IF($CV$3&lt;=CODE(AM62),IF(AND($DB$3&lt;=CODE(AM62),CODE(AM62)&lt;=$DD$3),0,IF(AND($DG$3&lt;=CODE(AM62),CODE(AM62)&lt;=$DI$3),0,1)),0)),1)</f>
        <v>0</v>
      </c>
      <c r="DU62" s="652"/>
      <c r="DV62" s="652">
        <f>IF(ISERROR(VLOOKUP(AO62,'環境依存文字（電子入札利用不可）'!$A:$A,1,FALSE))=TRUE,IF(SUBSTITUTE(AO62,"　","")="",0,IF($CV$3&lt;=CODE(AO62),IF(AND($DB$3&lt;=CODE(AO62),CODE(AO62)&lt;=$DD$3),0,IF(AND($DG$3&lt;=CODE(AO62),CODE(AO62)&lt;=$DI$3),0,1)),0)),1)</f>
        <v>0</v>
      </c>
      <c r="DW62" s="652"/>
      <c r="DX62" s="652">
        <f>IF(ISERROR(VLOOKUP(AQ62,'環境依存文字（電子入札利用不可）'!$A:$A,1,FALSE))=TRUE,IF(SUBSTITUTE(AQ62,"　","")="",0,IF($CV$3&lt;=CODE(AQ62),IF(AND($DB$3&lt;=CODE(AQ62),CODE(AQ62)&lt;=$DD$3),0,IF(AND($DG$3&lt;=CODE(AQ62),CODE(AQ62)&lt;=$DI$3),0,1)),0)),1)</f>
        <v>0</v>
      </c>
      <c r="DY62" s="652"/>
      <c r="DZ62" s="652">
        <f>IF(ISERROR(VLOOKUP(AS62,'環境依存文字（電子入札利用不可）'!$A:$A,1,FALSE))=TRUE,IF(SUBSTITUTE(AS62,"　","")="",0,IF($CV$3&lt;=CODE(AS62),IF(AND($DB$3&lt;=CODE(AS62),CODE(AS62)&lt;=$DD$3),0,IF(AND($DG$3&lt;=CODE(AS62),CODE(AS62)&lt;=$DI$3),0,1)),0)),1)</f>
        <v>0</v>
      </c>
      <c r="EA62" s="652"/>
      <c r="EB62" s="652">
        <f>IF(ISERROR(VLOOKUP(AU62,'環境依存文字（電子入札利用不可）'!$A:$A,1,FALSE))=TRUE,IF(SUBSTITUTE(AU62,"　","")="",0,IF($CV$3&lt;=CODE(AU62),IF(AND($DB$3&lt;=CODE(AU62),CODE(AU62)&lt;=$DD$3),0,IF(AND($DG$3&lt;=CODE(AU62),CODE(AU62)&lt;=$DI$3),0,1)),0)),1)</f>
        <v>0</v>
      </c>
      <c r="EC62" s="652"/>
      <c r="ED62" s="652">
        <f>IF(ISERROR(VLOOKUP(AW62,'環境依存文字（電子入札利用不可）'!$A:$A,1,FALSE))=TRUE,IF(SUBSTITUTE(AW62,"　","")="",0,IF($CV$3&lt;=CODE(AW62),IF(AND($DB$3&lt;=CODE(AW62),CODE(AW62)&lt;=$DD$3),0,IF(AND($DG$3&lt;=CODE(AW62),CODE(AW62)&lt;=$DI$3),0,1)),0)),1)</f>
        <v>0</v>
      </c>
      <c r="EE62" s="652"/>
      <c r="EF62" s="652">
        <f>IF(ISERROR(VLOOKUP(AY62,'環境依存文字（電子入札利用不可）'!$A:$A,1,FALSE))=TRUE,IF(SUBSTITUTE(AY62,"　","")="",0,IF($CV$3&lt;=CODE(AY62),IF(AND($DB$3&lt;=CODE(AY62),CODE(AY62)&lt;=$DD$3),0,IF(AND($DG$3&lt;=CODE(AY62),CODE(AY62)&lt;=$DI$3),0,1)),0)),1)</f>
        <v>0</v>
      </c>
      <c r="EG62" s="652"/>
      <c r="EH62" s="652">
        <f>IF(ISERROR(VLOOKUP(BA62,'環境依存文字（電子入札利用不可）'!$A:$A,1,FALSE))=TRUE,IF(SUBSTITUTE(BA62,"　","")="",0,IF($CV$3&lt;=CODE(BA62),IF(AND($DB$3&lt;=CODE(BA62),CODE(BA62)&lt;=$DD$3),0,IF(AND($DG$3&lt;=CODE(BA62),CODE(BA62)&lt;=$DI$3),0,1)),0)),1)</f>
        <v>0</v>
      </c>
      <c r="EI62" s="652"/>
      <c r="EJ62" s="652">
        <f>IF(ISERROR(VLOOKUP(BC62,'環境依存文字（電子入札利用不可）'!$A:$A,1,FALSE))=TRUE,IF(SUBSTITUTE(BC62,"　","")="",0,IF($CV$3&lt;=CODE(BC62),IF(AND($DB$3&lt;=CODE(BC62),CODE(BC62)&lt;=$DD$3),0,IF(AND($DG$3&lt;=CODE(BC62),CODE(BC62)&lt;=$DI$3),0,1)),0)),1)</f>
        <v>0</v>
      </c>
      <c r="EK62" s="652"/>
      <c r="EL62" s="652">
        <f>IF(ISERROR(VLOOKUP(BE62,'環境依存文字（電子入札利用不可）'!$A:$A,1,FALSE))=TRUE,IF(SUBSTITUTE(BE62,"　","")="",0,IF($CV$3&lt;=CODE(BE62),IF(AND($DB$3&lt;=CODE(BE62),CODE(BE62)&lt;=$DD$3),0,IF(AND($DG$3&lt;=CODE(BE62),CODE(BE62)&lt;=$DI$3),0,1)),0)),1)</f>
        <v>0</v>
      </c>
      <c r="EM62" s="652"/>
      <c r="EN62" s="652">
        <f>IF(ISERROR(VLOOKUP(BG62,'環境依存文字（電子入札利用不可）'!$A:$A,1,FALSE))=TRUE,IF(SUBSTITUTE(BG62,"　","")="",0,IF($CV$3&lt;=CODE(BG62),IF(AND($DB$3&lt;=CODE(BG62),CODE(BG62)&lt;=$DD$3),0,IF(AND($DG$3&lt;=CODE(BG62),CODE(BG62)&lt;=$DI$3),0,1)),0)),1)</f>
        <v>0</v>
      </c>
      <c r="EO62" s="652"/>
      <c r="EP62" s="652">
        <f>IF(ISERROR(VLOOKUP(BI62,'環境依存文字（電子入札利用不可）'!$A:$A,1,FALSE))=TRUE,IF(SUBSTITUTE(BI62,"　","")="",0,IF($CV$3&lt;=CODE(BI62),IF(AND($DB$3&lt;=CODE(BI62),CODE(BI62)&lt;=$DD$3),0,IF(AND($DG$3&lt;=CODE(BI62),CODE(BI62)&lt;=$DI$3),0,1)),0)),1)</f>
        <v>0</v>
      </c>
      <c r="EQ62" s="652"/>
      <c r="ER62" s="652">
        <f>IF(ISERROR(VLOOKUP(BK62,'環境依存文字（電子入札利用不可）'!$A:$A,1,FALSE))=TRUE,IF(SUBSTITUTE(BK62,"　","")="",0,IF($CV$3&lt;=CODE(BK62),IF(AND($DB$3&lt;=CODE(BK62),CODE(BK62)&lt;=$DD$3),0,IF(AND($DG$3&lt;=CODE(BK62),CODE(BK62)&lt;=$DI$3),0,1)),0)),1)</f>
        <v>0</v>
      </c>
      <c r="ES62" s="652"/>
      <c r="ET62" s="652">
        <f>IF(ISERROR(VLOOKUP(BM62,'環境依存文字（電子入札利用不可）'!$A:$A,1,FALSE))=TRUE,IF(SUBSTITUTE(BM62,"　","")="",0,IF($CV$3&lt;=CODE(BM62),IF(AND($DB$3&lt;=CODE(BM62),CODE(BM62)&lt;=$DD$3),0,IF(AND($DG$3&lt;=CODE(BM62),CODE(BM62)&lt;=$DI$3),0,1)),0)),1)</f>
        <v>0</v>
      </c>
      <c r="EU62" s="652"/>
      <c r="EV62" s="652">
        <f>IF(ISERROR(VLOOKUP(BO62,'環境依存文字（電子入札利用不可）'!$A:$A,1,FALSE))=TRUE,IF(SUBSTITUTE(BO62,"　","")="",0,IF($CV$3&lt;=CODE(BO62),IF(AND($DB$3&lt;=CODE(BO62),CODE(BO62)&lt;=$DD$3),0,IF(AND($DG$3&lt;=CODE(BO62),CODE(BO62)&lt;=$DI$3),0,1)),0)),1)</f>
        <v>0</v>
      </c>
      <c r="EW62" s="652"/>
      <c r="EX62" s="652">
        <f>IF(ISERROR(VLOOKUP(BQ62,'環境依存文字（電子入札利用不可）'!$A:$A,1,FALSE))=TRUE,IF(SUBSTITUTE(BQ62,"　","")="",0,IF($CV$3&lt;=CODE(BQ62),IF(AND($DB$3&lt;=CODE(BQ62),CODE(BQ62)&lt;=$DD$3),0,IF(AND($DG$3&lt;=CODE(BQ62),CODE(BQ62)&lt;=$DI$3),0,1)),0)),1)</f>
        <v>0</v>
      </c>
      <c r="EY62" s="652"/>
      <c r="EZ62" s="652">
        <f>IF(ISERROR(VLOOKUP(BS62,'環境依存文字（電子入札利用不可）'!$A:$A,1,FALSE))=TRUE,IF(SUBSTITUTE(BS62,"　","")="",0,IF($CV$3&lt;=CODE(BS62),IF(AND($DB$3&lt;=CODE(BS62),CODE(BS62)&lt;=$DD$3),0,IF(AND($DG$3&lt;=CODE(BS62),CODE(BS62)&lt;=$DI$3),0,1)),0)),1)</f>
        <v>0</v>
      </c>
      <c r="FA62" s="652"/>
      <c r="FB62" s="652">
        <f>IF(ISERROR(VLOOKUP(BU62,'環境依存文字（電子入札利用不可）'!$A:$A,1,FALSE))=TRUE,IF(SUBSTITUTE(BU62,"　","")="",0,IF($CV$3&lt;=CODE(BU62),IF(AND($DB$3&lt;=CODE(BU62),CODE(BU62)&lt;=$DD$3),0,IF(AND($DG$3&lt;=CODE(BU62),CODE(BU62)&lt;=$DI$3),0,1)),0)),1)</f>
        <v>0</v>
      </c>
      <c r="FC62" s="652"/>
      <c r="FD62" s="652">
        <f>IF(ISERROR(VLOOKUP(BW62,'環境依存文字（電子入札利用不可）'!$A:$A,1,FALSE))=TRUE,IF(SUBSTITUTE(BW62,"　","")="",0,IF($CV$3&lt;=CODE(BW62),IF(AND($DB$3&lt;=CODE(BW62),CODE(BW62)&lt;=$DD$3),0,IF(AND($DG$3&lt;=CODE(BW62),CODE(BW62)&lt;=$DI$3),0,1)),0)),1)</f>
        <v>0</v>
      </c>
      <c r="FE62" s="652"/>
      <c r="FF62" s="652">
        <f>IF(ISERROR(VLOOKUP(BY62,'環境依存文字（電子入札利用不可）'!$A:$A,1,FALSE))=TRUE,IF(SUBSTITUTE(BY62,"　","")="",0,IF($CV$3&lt;=CODE(BY62),IF(AND($DB$3&lt;=CODE(BY62),CODE(BY62)&lt;=$DD$3),0,IF(AND($DG$3&lt;=CODE(BY62),CODE(BY62)&lt;=$DI$3),0,1)),0)),1)</f>
        <v>0</v>
      </c>
      <c r="FG62" s="652"/>
      <c r="FH62" s="652">
        <f>IF(ISERROR(VLOOKUP(CA62,'環境依存文字（電子入札利用不可）'!$A:$A,1,FALSE))=TRUE,IF(SUBSTITUTE(CA62,"　","")="",0,IF($CV$3&lt;=CODE(CA62),IF(AND($DB$3&lt;=CODE(CA62),CODE(CA62)&lt;=$DD$3),0,IF(AND($DG$3&lt;=CODE(CA62),CODE(CA62)&lt;=$DI$3),0,1)),0)),1)</f>
        <v>0</v>
      </c>
      <c r="FI62" s="652"/>
      <c r="FJ62" s="652">
        <f>IF(ISERROR(VLOOKUP(CC62,'環境依存文字（電子入札利用不可）'!$A:$A,1,FALSE))=TRUE,IF(SUBSTITUTE(CC62,"　","")="",0,IF($CV$3&lt;=CODE(CC62),IF(AND($DB$3&lt;=CODE(CC62),CODE(CC62)&lt;=$DD$3),0,IF(AND($DG$3&lt;=CODE(CC62),CODE(CC62)&lt;=$DI$3),0,1)),0)),1)</f>
        <v>0</v>
      </c>
      <c r="FK62" s="652"/>
      <c r="FL62" s="652">
        <f>IF(ISERROR(VLOOKUP(CE62,'環境依存文字（電子入札利用不可）'!$A:$A,1,FALSE))=TRUE,IF(SUBSTITUTE(CE62,"　","")="",0,IF($CV$3&lt;=CODE(CE62),IF(AND($DB$3&lt;=CODE(CE62),CODE(CE62)&lt;=$DD$3),0,IF(AND($DG$3&lt;=CODE(CE62),CODE(CE62)&lt;=$DI$3),0,1)),0)),1)</f>
        <v>0</v>
      </c>
      <c r="FM62" s="652"/>
      <c r="FN62" s="652">
        <f>IF(ISERROR(VLOOKUP(CG62,'環境依存文字（電子入札利用不可）'!$A:$A,1,FALSE))=TRUE,IF(SUBSTITUTE(CG62,"　","")="",0,IF($CV$3&lt;=CODE(CG62),IF(AND($DB$3&lt;=CODE(CG62),CODE(CG62)&lt;=$DD$3),0,IF(AND($DG$3&lt;=CODE(CG62),CODE(CG62)&lt;=$DI$3),0,1)),0)),1)</f>
        <v>0</v>
      </c>
      <c r="FO62" s="652"/>
      <c r="FP62" s="652">
        <f>IF(ISERROR(VLOOKUP(CI62,'環境依存文字（電子入札利用不可）'!$A:$A,1,FALSE))=TRUE,IF(SUBSTITUTE(CI62,"　","")="",0,IF($CV$3&lt;=CODE(CI62),IF(AND($DB$3&lt;=CODE(CI62),CODE(CI62)&lt;=$DD$3),0,IF(AND($DG$3&lt;=CODE(CI62),CODE(CI62)&lt;=$DI$3),0,1)),0)),1)</f>
        <v>0</v>
      </c>
      <c r="FQ62" s="652"/>
      <c r="FR62" s="652">
        <f>IF(ISERROR(VLOOKUP(CK62,'環境依存文字（電子入札利用不可）'!$A:$A,1,FALSE))=TRUE,IF(SUBSTITUTE(CK62,"　","")="",0,IF($CV$3&lt;=CODE(CK62),IF(AND($DB$3&lt;=CODE(CK62),CODE(CK62)&lt;=$DD$3),0,IF(AND($DG$3&lt;=CODE(CK62),CODE(CK62)&lt;=$DI$3),0,1)),0)),1)</f>
        <v>0</v>
      </c>
      <c r="FS62" s="652"/>
      <c r="FT62" s="652">
        <f>IF(ISERROR(VLOOKUP(CM62,'環境依存文字（電子入札利用不可）'!$A:$A,1,FALSE))=TRUE,IF(SUBSTITUTE(CM62,"　","")="",0,IF($CV$3&lt;=CODE(CM62),IF(AND($DB$3&lt;=CODE(CM62),CODE(CM62)&lt;=$DD$3),0,IF(AND($DG$3&lt;=CODE(CM62),CODE(CM62)&lt;=$DI$3),0,1)),0)),1)</f>
        <v>0</v>
      </c>
      <c r="FU62" s="652"/>
      <c r="FV62" s="652">
        <f>IF(ISERROR(VLOOKUP(CO62,'環境依存文字（電子入札利用不可）'!$A:$A,1,FALSE))=TRUE,IF(SUBSTITUTE(CO62,"　","")="",0,IF($CV$3&lt;=CODE(CO62),IF(AND($DB$3&lt;=CODE(CO62),CODE(CO62)&lt;=$DD$3),0,IF(AND($DG$3&lt;=CODE(CO62),CODE(CO62)&lt;=$DI$3),0,1)),0)),1)</f>
        <v>0</v>
      </c>
      <c r="FW62" s="652"/>
      <c r="FX62" s="652">
        <f>IF(ISERROR(VLOOKUP(CQ62,'環境依存文字（電子入札利用不可）'!$A:$A,1,FALSE))=TRUE,IF(SUBSTITUTE(CQ62,"　","")="",0,IF($CV$3&lt;=CODE(CQ62),IF(AND($DB$3&lt;=CODE(CQ62),CODE(CQ62)&lt;=$DD$3),0,IF(AND($DG$3&lt;=CODE(CQ62),CODE(CQ62)&lt;=$DI$3),0,1)),0)),1)</f>
        <v>0</v>
      </c>
    </row>
    <row r="63" spans="1:180" s="411" customFormat="1" ht="23.25" customHeight="1">
      <c r="A63" s="632"/>
      <c r="B63" s="1424">
        <v>6</v>
      </c>
      <c r="C63" s="1426" t="str">
        <f>+IF(入力シート!$F233="","",入力シート!F233)</f>
        <v/>
      </c>
      <c r="D63" s="1427"/>
      <c r="E63" s="1430" t="s">
        <v>34</v>
      </c>
      <c r="F63" s="1432" t="str">
        <f>+IF(入力シート!$H233="","",MID(TEXT(入力シート!$H233,"0#"),入力シート!$BJ$9,1))</f>
        <v/>
      </c>
      <c r="G63" s="1427"/>
      <c r="H63" s="1432" t="str">
        <f>+IF(入力シート!$H233="","",MID(TEXT(入力シート!$H233,"0#"),入力シート!$BL$9,1))</f>
        <v/>
      </c>
      <c r="I63" s="1427"/>
      <c r="J63" s="1430" t="s">
        <v>34</v>
      </c>
      <c r="K63" s="1434" t="str">
        <f>+IF(入力シート!$J233="","",MID(TEXT(入力シート!$J233,"00000#"),入力シート!$BJ$9,1))</f>
        <v/>
      </c>
      <c r="L63" s="1435"/>
      <c r="M63" s="1434" t="str">
        <f>+IF(入力シート!$J233="","",MID(TEXT(入力シート!$J233,"00000#"),入力シート!$BL$9,1))</f>
        <v/>
      </c>
      <c r="N63" s="1435"/>
      <c r="O63" s="1434" t="str">
        <f>+IF(入力シート!$J233="","",MID(TEXT(入力シート!$J233,"00000#"),入力シート!$BN$9,1))</f>
        <v/>
      </c>
      <c r="P63" s="1435"/>
      <c r="Q63" s="1434" t="str">
        <f>+IF(入力シート!$J233="","",MID(TEXT(入力シート!$J233,"00000#"),入力シート!$BP$9,1))</f>
        <v/>
      </c>
      <c r="R63" s="1435"/>
      <c r="S63" s="1434" t="str">
        <f>+IF(入力シート!$J233="","",MID(TEXT(入力シート!$J233,"00000#"),入力シート!$BR$9,1))</f>
        <v/>
      </c>
      <c r="T63" s="1435"/>
      <c r="U63" s="1434" t="str">
        <f>+IF(入力シート!$J233="","",MID(TEXT(入力シート!$J233,"00000#"),入力シート!$BT$9,1))</f>
        <v/>
      </c>
      <c r="V63" s="1435"/>
      <c r="W63" s="1447" t="str">
        <f>+IF(入力シート!$L233="","",MID(入力シート!$L233,入力シート!BI$181,1))</f>
        <v/>
      </c>
      <c r="X63" s="1416"/>
      <c r="Y63" s="1416" t="str">
        <f>+IF(入力シート!$L233="","",MID(入力シート!$L233,入力シート!BK$181,1))</f>
        <v/>
      </c>
      <c r="Z63" s="1416"/>
      <c r="AA63" s="1416" t="str">
        <f>+IF(入力シート!$L233="","",MID(入力シート!$L233,入力シート!BM$181,1))</f>
        <v/>
      </c>
      <c r="AB63" s="1416"/>
      <c r="AC63" s="1416" t="str">
        <f>+IF(入力シート!$L233="","",MID(入力シート!$L233,入力シート!BO$181,1))</f>
        <v/>
      </c>
      <c r="AD63" s="1416"/>
      <c r="AE63" s="1416" t="str">
        <f>+IF(入力シート!$L233="","",MID(入力シート!$L233,入力シート!BQ$181,1))</f>
        <v/>
      </c>
      <c r="AF63" s="1416"/>
      <c r="AG63" s="1416" t="str">
        <f>+IF(入力シート!$L233="","",MID(入力シート!$L233,入力シート!BS$181,1))</f>
        <v/>
      </c>
      <c r="AH63" s="1416"/>
      <c r="AI63" s="1416" t="str">
        <f>+IF(入力シート!$L233="","",MID(入力シート!$L233,入力シート!BU$181,1))</f>
        <v/>
      </c>
      <c r="AJ63" s="1416"/>
      <c r="AK63" s="1416" t="str">
        <f>+IF(入力シート!$L233="","",MID(入力シート!$L233,入力シート!BW$181,1))</f>
        <v/>
      </c>
      <c r="AL63" s="1416"/>
      <c r="AM63" s="1416" t="str">
        <f>+IF(入力シート!$L233="","",MID(入力シート!$L233,入力シート!BY$181,1))</f>
        <v/>
      </c>
      <c r="AN63" s="1416"/>
      <c r="AO63" s="1416" t="str">
        <f>+IF(入力シート!$L233="","",MID(入力シート!$L233,入力シート!CA$181,1))</f>
        <v/>
      </c>
      <c r="AP63" s="1416"/>
      <c r="AQ63" s="1416" t="str">
        <f>+IF(入力シート!$L233="","",MID(入力シート!$L233,入力シート!CC$181,1))</f>
        <v/>
      </c>
      <c r="AR63" s="1416"/>
      <c r="AS63" s="1416" t="str">
        <f>+IF(入力シート!$L233="","",MID(入力シート!$L233,入力シート!CE$181,1))</f>
        <v/>
      </c>
      <c r="AT63" s="1416"/>
      <c r="AU63" s="1416" t="str">
        <f>+IF(入力シート!$L233="","",MID(入力シート!$L233,入力シート!CG$181,1))</f>
        <v/>
      </c>
      <c r="AV63" s="1416"/>
      <c r="AW63" s="1416" t="str">
        <f>+IF(入力シート!$L233="","",MID(入力シート!$L233,入力シート!CI$181,1))</f>
        <v/>
      </c>
      <c r="AX63" s="1416"/>
      <c r="AY63" s="1416" t="str">
        <f>+IF(入力シート!$L233="","",MID(入力シート!$L233,入力シート!CK$181,1))</f>
        <v/>
      </c>
      <c r="AZ63" s="1416"/>
      <c r="BA63" s="1416" t="str">
        <f>+IF(入力シート!$L233="","",MID(入力シート!$L233,入力シート!CM$181,1))</f>
        <v/>
      </c>
      <c r="BB63" s="1416"/>
      <c r="BC63" s="1416" t="str">
        <f>+IF(入力シート!$L233="","",MID(入力シート!$L233,入力シート!CO$181,1))</f>
        <v/>
      </c>
      <c r="BD63" s="1416"/>
      <c r="BE63" s="1811" t="str">
        <f>+IF(入力シート!$L233="","",MID(入力シート!$L233,入力シート!CQ$181,1))</f>
        <v/>
      </c>
      <c r="BF63" s="1812"/>
      <c r="BG63" s="655" t="str">
        <f>+IF(入力シート!$AH233="","",MID(TEXT(入力シート!$AH233,"00#"),入力シート!BI$183,1))</f>
        <v/>
      </c>
      <c r="BH63" s="656" t="str">
        <f>+IF(入力シート!$AH233="","",MID(TEXT(入力シート!$AH233,"00#"),入力シート!BJ$183,1))</f>
        <v/>
      </c>
      <c r="BI63" s="552" t="str">
        <f>+IF(入力シート!$AH233="","",MID(TEXT(入力シート!$AH233,"00#"),入力シート!BK$183,1))</f>
        <v/>
      </c>
      <c r="BJ63" s="553" t="s">
        <v>34</v>
      </c>
      <c r="BK63" s="552" t="str">
        <f>+IF(入力シート!$AK233="","",MID(TEXT(入力シート!$AK233,"000#"),入力シート!BI$183,1))</f>
        <v/>
      </c>
      <c r="BL63" s="552" t="str">
        <f>+IF(入力シート!$AK233="","",MID(TEXT(入力シート!$AK233,"000#"),入力シート!BJ$183,1))</f>
        <v/>
      </c>
      <c r="BM63" s="552" t="str">
        <f>+IF(入力シート!$AK233="","",MID(TEXT(入力シート!$AK233,"000#"),入力シート!BK$183,1))</f>
        <v/>
      </c>
      <c r="BN63" s="552" t="str">
        <f>+IF(入力シート!$AK233="","",MID(TEXT(入力シート!$AK233,"000#"),入力シート!BL$183,1))</f>
        <v/>
      </c>
      <c r="BO63" s="1418" t="str">
        <f>+IF(入力シート!$AM233="","",MID(入力シート!$AM233,入力シート!BI$181,1))</f>
        <v/>
      </c>
      <c r="BP63" s="1419"/>
      <c r="BQ63" s="1420" t="str">
        <f>+IF(入力シート!$AM233="","",MID(入力シート!$AM233,入力シート!BK$181,1))</f>
        <v/>
      </c>
      <c r="BR63" s="1421"/>
      <c r="BS63" s="1420" t="str">
        <f>+IF(入力シート!$AM233="","",MID(入力シート!$AM233,入力シート!BM$181,1))</f>
        <v/>
      </c>
      <c r="BT63" s="1421"/>
      <c r="BU63" s="1441" t="str">
        <f>+IF(入力シート!$AM233="","",MID(入力シート!$AM233,入力シート!BO$181,1))</f>
        <v/>
      </c>
      <c r="BV63" s="1442"/>
      <c r="BW63" s="1420" t="str">
        <f>+IF(入力シート!$AM233="","",MID(入力シート!$AM233,入力シート!BQ$181,1))</f>
        <v/>
      </c>
      <c r="BX63" s="1421"/>
      <c r="BY63" s="1420" t="str">
        <f>+IF(入力シート!$AM233="","",MID(入力シート!$AM233,入力シート!BS$181,1))</f>
        <v/>
      </c>
      <c r="BZ63" s="1421"/>
      <c r="CA63" s="1441" t="str">
        <f>+IF(入力シート!$AM233="","",MID(入力シート!$AM233,入力シート!BU$181,1))</f>
        <v/>
      </c>
      <c r="CB63" s="1442"/>
      <c r="CC63" s="1420" t="str">
        <f>+IF(入力シート!$AM233="","",MID(入力シート!$AM233,入力シート!BW$181,1))</f>
        <v/>
      </c>
      <c r="CD63" s="1443"/>
      <c r="CE63" s="1422" t="str">
        <f>+IF(入力シート!$Z233="","",MID(入力シート!$Z233,入力シート!BI$181,1))</f>
        <v/>
      </c>
      <c r="CF63" s="1423"/>
      <c r="CG63" s="1438" t="str">
        <f>+IF(入力シート!$Z233="","",MID(入力シート!$Z233,入力シート!BK$181,1))</f>
        <v/>
      </c>
      <c r="CH63" s="1439"/>
      <c r="CI63" s="1438" t="str">
        <f>+IF(入力シート!$Z233="","",MID(入力シート!$Z233,入力シート!BM$181,1))</f>
        <v/>
      </c>
      <c r="CJ63" s="1439"/>
      <c r="CK63" s="1438" t="str">
        <f>+IF(入力シート!$Z233="","",MID(入力シート!$Z233,入力シート!BO$181,1))</f>
        <v/>
      </c>
      <c r="CL63" s="1439"/>
      <c r="CM63" s="1438" t="str">
        <f>+IF(入力シート!$Z233="","",MID(入力シート!$Z233,入力シート!BQ$181,1))</f>
        <v/>
      </c>
      <c r="CN63" s="1439"/>
      <c r="CO63" s="1438" t="str">
        <f>+IF(入力シート!$Z233="","",MID(入力シート!$Z233,入力シート!BS$181,1))</f>
        <v/>
      </c>
      <c r="CP63" s="1439"/>
      <c r="CQ63" s="1438" t="str">
        <f>+IF(入力シート!$Z233="","",MID(入力シート!$Z233,入力シート!BU$181,1))</f>
        <v/>
      </c>
      <c r="CR63" s="1440"/>
      <c r="CS63" s="654"/>
      <c r="CT63" s="654"/>
      <c r="CU63" s="654"/>
      <c r="CV63" s="654" t="str">
        <f>+IF(入力シート!$Z233="","",MID(入力シート!$Z233,入力シート!BU$181,1))</f>
        <v/>
      </c>
      <c r="CW63" s="654"/>
      <c r="CX63" s="566"/>
      <c r="CY63" s="566"/>
      <c r="CZ63" s="566"/>
      <c r="DA63" s="566"/>
      <c r="DB63" s="589">
        <f>+SUM(DD63:FX64)</f>
        <v>0</v>
      </c>
      <c r="DD63" s="652">
        <f>IF(ISERROR(VLOOKUP(W63,'環境依存文字（電子入札利用不可）'!$A:$A,1,FALSE))=TRUE,IF(SUBSTITUTE(W63,"　","")="",0,IF($CV$3&lt;=CODE(W63),IF(AND($DB$3&lt;=CODE(W63),CODE(W63)&lt;=$DD$3),0,IF(AND($DG$3&lt;=CODE(W63),CODE(W63)&lt;=$DI$3),0,1)),0)),1)</f>
        <v>0</v>
      </c>
      <c r="DE63" s="652"/>
      <c r="DF63" s="652">
        <f>IF(ISERROR(VLOOKUP(Y63,'環境依存文字（電子入札利用不可）'!$A:$A,1,FALSE))=TRUE,IF(SUBSTITUTE(Y63,"　","")="",0,IF($CV$3&lt;=CODE(Y63),IF(AND($DB$3&lt;=CODE(Y63),CODE(Y63)&lt;=$DD$3),0,IF(AND($DG$3&lt;=CODE(Y63),CODE(Y63)&lt;=$DI$3),0,1)),0)),1)</f>
        <v>0</v>
      </c>
      <c r="DG63" s="652"/>
      <c r="DH63" s="652">
        <f>IF(ISERROR(VLOOKUP(AA63,'環境依存文字（電子入札利用不可）'!$A:$A,1,FALSE))=TRUE,IF(SUBSTITUTE(AA63,"　","")="",0,IF($CV$3&lt;=CODE(AA63),IF(AND($DB$3&lt;=CODE(AA63),CODE(AA63)&lt;=$DD$3),0,IF(AND($DG$3&lt;=CODE(AA63),CODE(AA63)&lt;=$DI$3),0,1)),0)),1)</f>
        <v>0</v>
      </c>
      <c r="DI63" s="652"/>
      <c r="DJ63" s="652">
        <f>IF(ISERROR(VLOOKUP(AC63,'環境依存文字（電子入札利用不可）'!$A:$A,1,FALSE))=TRUE,IF(SUBSTITUTE(AC63,"　","")="",0,IF($CV$3&lt;=CODE(AC63),IF(AND($DB$3&lt;=CODE(AC63),CODE(AC63)&lt;=$DD$3),0,IF(AND($DG$3&lt;=CODE(AC63),CODE(AC63)&lt;=$DI$3),0,1)),0)),1)</f>
        <v>0</v>
      </c>
      <c r="DK63" s="652"/>
      <c r="DL63" s="652">
        <f>IF(ISERROR(VLOOKUP(AE63,'環境依存文字（電子入札利用不可）'!$A:$A,1,FALSE))=TRUE,IF(SUBSTITUTE(AE63,"　","")="",0,IF($CV$3&lt;=CODE(AE63),IF(AND($DB$3&lt;=CODE(AE63),CODE(AE63)&lt;=$DD$3),0,IF(AND($DG$3&lt;=CODE(AE63),CODE(AE63)&lt;=$DI$3),0,1)),0)),1)</f>
        <v>0</v>
      </c>
      <c r="DM63" s="652"/>
      <c r="DN63" s="652">
        <f>IF(ISERROR(VLOOKUP(AG63,'環境依存文字（電子入札利用不可）'!$A:$A,1,FALSE))=TRUE,IF(SUBSTITUTE(AG63,"　","")="",0,IF($CV$3&lt;=CODE(AG63),IF(AND($DB$3&lt;=CODE(AG63),CODE(AG63)&lt;=$DD$3),0,IF(AND($DG$3&lt;=CODE(AG63),CODE(AG63)&lt;=$DI$3),0,1)),0)),1)</f>
        <v>0</v>
      </c>
      <c r="DO63" s="652"/>
      <c r="DP63" s="652">
        <f>IF(ISERROR(VLOOKUP(AI63,'環境依存文字（電子入札利用不可）'!$A:$A,1,FALSE))=TRUE,IF(SUBSTITUTE(AI63,"　","")="",0,IF($CV$3&lt;=CODE(AI63),IF(AND($DB$3&lt;=CODE(AI63),CODE(AI63)&lt;=$DD$3),0,IF(AND($DG$3&lt;=CODE(AI63),CODE(AI63)&lt;=$DI$3),0,1)),0)),1)</f>
        <v>0</v>
      </c>
      <c r="DQ63" s="652"/>
      <c r="DR63" s="652">
        <f>IF(ISERROR(VLOOKUP(AK63,'環境依存文字（電子入札利用不可）'!$A:$A,1,FALSE))=TRUE,IF(SUBSTITUTE(AK63,"　","")="",0,IF($CV$3&lt;=CODE(AK63),IF(AND($DB$3&lt;=CODE(AK63),CODE(AK63)&lt;=$DD$3),0,IF(AND($DG$3&lt;=CODE(AK63),CODE(AK63)&lt;=$DI$3),0,1)),0)),1)</f>
        <v>0</v>
      </c>
      <c r="DS63" s="652"/>
      <c r="DT63" s="652">
        <f>IF(ISERROR(VLOOKUP(AM63,'環境依存文字（電子入札利用不可）'!$A:$A,1,FALSE))=TRUE,IF(SUBSTITUTE(AM63,"　","")="",0,IF($CV$3&lt;=CODE(AM63),IF(AND($DB$3&lt;=CODE(AM63),CODE(AM63)&lt;=$DD$3),0,IF(AND($DG$3&lt;=CODE(AM63),CODE(AM63)&lt;=$DI$3),0,1)),0)),1)</f>
        <v>0</v>
      </c>
      <c r="DU63" s="652"/>
      <c r="DV63" s="652">
        <f>IF(ISERROR(VLOOKUP(AO63,'環境依存文字（電子入札利用不可）'!$A:$A,1,FALSE))=TRUE,IF(SUBSTITUTE(AO63,"　","")="",0,IF($CV$3&lt;=CODE(AO63),IF(AND($DB$3&lt;=CODE(AO63),CODE(AO63)&lt;=$DD$3),0,IF(AND($DG$3&lt;=CODE(AO63),CODE(AO63)&lt;=$DI$3),0,1)),0)),1)</f>
        <v>0</v>
      </c>
      <c r="DW63" s="652"/>
      <c r="DX63" s="652">
        <f>IF(ISERROR(VLOOKUP(AQ63,'環境依存文字（電子入札利用不可）'!$A:$A,1,FALSE))=TRUE,IF(SUBSTITUTE(AQ63,"　","")="",0,IF($CV$3&lt;=CODE(AQ63),IF(AND($DB$3&lt;=CODE(AQ63),CODE(AQ63)&lt;=$DD$3),0,IF(AND($DG$3&lt;=CODE(AQ63),CODE(AQ63)&lt;=$DI$3),0,1)),0)),1)</f>
        <v>0</v>
      </c>
      <c r="DY63" s="652"/>
      <c r="DZ63" s="652">
        <f>IF(ISERROR(VLOOKUP(AS63,'環境依存文字（電子入札利用不可）'!$A:$A,1,FALSE))=TRUE,IF(SUBSTITUTE(AS63,"　","")="",0,IF($CV$3&lt;=CODE(AS63),IF(AND($DB$3&lt;=CODE(AS63),CODE(AS63)&lt;=$DD$3),0,IF(AND($DG$3&lt;=CODE(AS63),CODE(AS63)&lt;=$DI$3),0,1)),0)),1)</f>
        <v>0</v>
      </c>
      <c r="EA63" s="652"/>
      <c r="EB63" s="652">
        <f>IF(ISERROR(VLOOKUP(AU63,'環境依存文字（電子入札利用不可）'!$A:$A,1,FALSE))=TRUE,IF(SUBSTITUTE(AU63,"　","")="",0,IF($CV$3&lt;=CODE(AU63),IF(AND($DB$3&lt;=CODE(AU63),CODE(AU63)&lt;=$DD$3),0,IF(AND($DG$3&lt;=CODE(AU63),CODE(AU63)&lt;=$DI$3),0,1)),0)),1)</f>
        <v>0</v>
      </c>
      <c r="EC63" s="652"/>
      <c r="ED63" s="652">
        <f>IF(ISERROR(VLOOKUP(AW63,'環境依存文字（電子入札利用不可）'!$A:$A,1,FALSE))=TRUE,IF(SUBSTITUTE(AW63,"　","")="",0,IF($CV$3&lt;=CODE(AW63),IF(AND($DB$3&lt;=CODE(AW63),CODE(AW63)&lt;=$DD$3),0,IF(AND($DG$3&lt;=CODE(AW63),CODE(AW63)&lt;=$DI$3),0,1)),0)),1)</f>
        <v>0</v>
      </c>
      <c r="EE63" s="652"/>
      <c r="EF63" s="652">
        <f>IF(ISERROR(VLOOKUP(AY63,'環境依存文字（電子入札利用不可）'!$A:$A,1,FALSE))=TRUE,IF(SUBSTITUTE(AY63,"　","")="",0,IF($CV$3&lt;=CODE(AY63),IF(AND($DB$3&lt;=CODE(AY63),CODE(AY63)&lt;=$DD$3),0,IF(AND($DG$3&lt;=CODE(AY63),CODE(AY63)&lt;=$DI$3),0,1)),0)),1)</f>
        <v>0</v>
      </c>
      <c r="EG63" s="652"/>
      <c r="EH63" s="652">
        <f>IF(ISERROR(VLOOKUP(BA63,'環境依存文字（電子入札利用不可）'!$A:$A,1,FALSE))=TRUE,IF(SUBSTITUTE(BA63,"　","")="",0,IF($CV$3&lt;=CODE(BA63),IF(AND($DB$3&lt;=CODE(BA63),CODE(BA63)&lt;=$DD$3),0,IF(AND($DG$3&lt;=CODE(BA63),CODE(BA63)&lt;=$DI$3),0,1)),0)),1)</f>
        <v>0</v>
      </c>
      <c r="EI63" s="652"/>
      <c r="EJ63" s="652">
        <f>IF(ISERROR(VLOOKUP(BC63,'環境依存文字（電子入札利用不可）'!$A:$A,1,FALSE))=TRUE,IF(SUBSTITUTE(BC63,"　","")="",0,IF($CV$3&lt;=CODE(BC63),IF(AND($DB$3&lt;=CODE(BC63),CODE(BC63)&lt;=$DD$3),0,IF(AND($DG$3&lt;=CODE(BC63),CODE(BC63)&lt;=$DI$3),0,1)),0)),1)</f>
        <v>0</v>
      </c>
      <c r="EK63" s="652"/>
      <c r="EL63" s="652">
        <f>IF(ISERROR(VLOOKUP(BE63,'環境依存文字（電子入札利用不可）'!$A:$A,1,FALSE))=TRUE,IF(SUBSTITUTE(BE63,"　","")="",0,IF($CV$3&lt;=CODE(BE63),IF(AND($DB$3&lt;=CODE(BE63),CODE(BE63)&lt;=$DD$3),0,IF(AND($DG$3&lt;=CODE(BE63),CODE(BE63)&lt;=$DI$3),0,1)),0)),1)</f>
        <v>0</v>
      </c>
      <c r="EM63" s="652"/>
      <c r="EN63" s="652"/>
      <c r="EO63" s="652"/>
      <c r="EP63" s="652"/>
      <c r="EQ63" s="652"/>
      <c r="ER63" s="652"/>
      <c r="ES63" s="652"/>
      <c r="ET63" s="652"/>
      <c r="EU63" s="652"/>
      <c r="EV63" s="652">
        <f>IF(ISERROR(VLOOKUP(BO63,'環境依存文字（電子入札利用不可）'!$A:$A,1,FALSE))=TRUE,IF(SUBSTITUTE(BO63,"　","")="",0,IF($CV$3&lt;=CODE(BO63),IF(AND($DB$3&lt;=CODE(BO63),CODE(BO63)&lt;=$DD$3),0,IF(AND($DG$3&lt;=CODE(BO63),CODE(BO63)&lt;=$DI$3),0,1)),0)),1)</f>
        <v>0</v>
      </c>
      <c r="EW63" s="652"/>
      <c r="EX63" s="652">
        <f>IF(ISERROR(VLOOKUP(BQ63,'環境依存文字（電子入札利用不可）'!$A:$A,1,FALSE))=TRUE,IF(SUBSTITUTE(BQ63,"　","")="",0,IF($CV$3&lt;=CODE(BQ63),IF(AND($DB$3&lt;=CODE(BQ63),CODE(BQ63)&lt;=$DD$3),0,IF(AND($DG$3&lt;=CODE(BQ63),CODE(BQ63)&lt;=$DI$3),0,1)),0)),1)</f>
        <v>0</v>
      </c>
      <c r="EY63" s="652"/>
      <c r="EZ63" s="652">
        <f>IF(ISERROR(VLOOKUP(BS63,'環境依存文字（電子入札利用不可）'!$A:$A,1,FALSE))=TRUE,IF(SUBSTITUTE(BS63,"　","")="",0,IF($CV$3&lt;=CODE(BS63),IF(AND($DB$3&lt;=CODE(BS63),CODE(BS63)&lt;=$DD$3),0,IF(AND($DG$3&lt;=CODE(BS63),CODE(BS63)&lt;=$DI$3),0,1)),0)),1)</f>
        <v>0</v>
      </c>
      <c r="FA63" s="652"/>
      <c r="FB63" s="652">
        <f>IF(ISERROR(VLOOKUP(BU63,'環境依存文字（電子入札利用不可）'!$A:$A,1,FALSE))=TRUE,IF(SUBSTITUTE(BU63,"　","")="",0,IF($CV$3&lt;=CODE(BU63),IF(AND($DB$3&lt;=CODE(BU63),CODE(BU63)&lt;=$DD$3),0,IF(AND($DG$3&lt;=CODE(BU63),CODE(BU63)&lt;=$DI$3),0,1)),0)),1)</f>
        <v>0</v>
      </c>
      <c r="FC63" s="652"/>
      <c r="FD63" s="652">
        <f>IF(ISERROR(VLOOKUP(BW63,'環境依存文字（電子入札利用不可）'!$A:$A,1,FALSE))=TRUE,IF(SUBSTITUTE(BW63,"　","")="",0,IF($CV$3&lt;=CODE(BW63),IF(AND($DB$3&lt;=CODE(BW63),CODE(BW63)&lt;=$DD$3),0,IF(AND($DG$3&lt;=CODE(BW63),CODE(BW63)&lt;=$DI$3),0,1)),0)),1)</f>
        <v>0</v>
      </c>
      <c r="FE63" s="652"/>
      <c r="FF63" s="652">
        <f>IF(ISERROR(VLOOKUP(BY63,'環境依存文字（電子入札利用不可）'!$A:$A,1,FALSE))=TRUE,IF(SUBSTITUTE(BY63,"　","")="",0,IF($CV$3&lt;=CODE(BY63),IF(AND($DB$3&lt;=CODE(BY63),CODE(BY63)&lt;=$DD$3),0,IF(AND($DG$3&lt;=CODE(BY63),CODE(BY63)&lt;=$DI$3),0,1)),0)),1)</f>
        <v>0</v>
      </c>
      <c r="FG63" s="652"/>
      <c r="FH63" s="652">
        <f>IF(ISERROR(VLOOKUP(CA63,'環境依存文字（電子入札利用不可）'!$A:$A,1,FALSE))=TRUE,IF(SUBSTITUTE(CA63,"　","")="",0,IF($CV$3&lt;=CODE(CA63),IF(AND($DB$3&lt;=CODE(CA63),CODE(CA63)&lt;=$DD$3),0,IF(AND($DG$3&lt;=CODE(CA63),CODE(CA63)&lt;=$DI$3),0,1)),0)),1)</f>
        <v>0</v>
      </c>
      <c r="FI63" s="652"/>
      <c r="FJ63" s="652">
        <f>IF(ISERROR(VLOOKUP(CC63,'環境依存文字（電子入札利用不可）'!$A:$A,1,FALSE))=TRUE,IF(SUBSTITUTE(CC63,"　","")="",0,IF($CV$3&lt;=CODE(CC63),IF(AND($DB$3&lt;=CODE(CC63),CODE(CC63)&lt;=$DD$3),0,IF(AND($DG$3&lt;=CODE(CC63),CODE(CC63)&lt;=$DI$3),0,1)),0)),1)</f>
        <v>0</v>
      </c>
      <c r="FK63" s="652"/>
      <c r="FL63" s="652">
        <f>IF(ISERROR(VLOOKUP(CE63,'環境依存文字（電子入札利用不可）'!$A:$A,1,FALSE))=TRUE,IF(SUBSTITUTE(CE63,"　","")="",0,IF($CV$3&lt;=CODE(CE63),IF(AND($DB$3&lt;=CODE(CE63),CODE(CE63)&lt;=$DD$3),0,IF(AND($DG$3&lt;=CODE(CE63),CODE(CE63)&lt;=$DI$3),0,1)),0)),1)</f>
        <v>0</v>
      </c>
      <c r="FM63" s="652"/>
      <c r="FN63" s="652">
        <f>IF(ISERROR(VLOOKUP(CG63,'環境依存文字（電子入札利用不可）'!$A:$A,1,FALSE))=TRUE,IF(SUBSTITUTE(CG63,"　","")="",0,IF($CV$3&lt;=CODE(CG63),IF(AND($DB$3&lt;=CODE(CG63),CODE(CG63)&lt;=$DD$3),0,IF(AND($DG$3&lt;=CODE(CG63),CODE(CG63)&lt;=$DI$3),0,1)),0)),1)</f>
        <v>0</v>
      </c>
      <c r="FO63" s="652"/>
      <c r="FP63" s="652">
        <f>IF(ISERROR(VLOOKUP(CI63,'環境依存文字（電子入札利用不可）'!$A:$A,1,FALSE))=TRUE,IF(SUBSTITUTE(CI63,"　","")="",0,IF($CV$3&lt;=CODE(CI63),IF(AND($DB$3&lt;=CODE(CI63),CODE(CI63)&lt;=$DD$3),0,IF(AND($DG$3&lt;=CODE(CI63),CODE(CI63)&lt;=$DI$3),0,1)),0)),1)</f>
        <v>0</v>
      </c>
      <c r="FQ63" s="652"/>
      <c r="FR63" s="652">
        <f>IF(ISERROR(VLOOKUP(CK63,'環境依存文字（電子入札利用不可）'!$A:$A,1,FALSE))=TRUE,IF(SUBSTITUTE(CK63,"　","")="",0,IF($CV$3&lt;=CODE(CK63),IF(AND($DB$3&lt;=CODE(CK63),CODE(CK63)&lt;=$DD$3),0,IF(AND($DG$3&lt;=CODE(CK63),CODE(CK63)&lt;=$DI$3),0,1)),0)),1)</f>
        <v>0</v>
      </c>
      <c r="FS63" s="652"/>
      <c r="FT63" s="652">
        <f>IF(ISERROR(VLOOKUP(CM63,'環境依存文字（電子入札利用不可）'!$A:$A,1,FALSE))=TRUE,IF(SUBSTITUTE(CM63,"　","")="",0,IF($CV$3&lt;=CODE(CM63),IF(AND($DB$3&lt;=CODE(CM63),CODE(CM63)&lt;=$DD$3),0,IF(AND($DG$3&lt;=CODE(CM63),CODE(CM63)&lt;=$DI$3),0,1)),0)),1)</f>
        <v>0</v>
      </c>
      <c r="FU63" s="652"/>
      <c r="FV63" s="652">
        <f>IF(ISERROR(VLOOKUP(CO63,'環境依存文字（電子入札利用不可）'!$A:$A,1,FALSE))=TRUE,IF(SUBSTITUTE(CO63,"　","")="",0,IF($CV$3&lt;=CODE(CO63),IF(AND($DB$3&lt;=CODE(CO63),CODE(CO63)&lt;=$DD$3),0,IF(AND($DG$3&lt;=CODE(CO63),CODE(CO63)&lt;=$DI$3),0,1)),0)),1)</f>
        <v>0</v>
      </c>
      <c r="FW63" s="652"/>
      <c r="FX63" s="652">
        <f>IF(ISERROR(VLOOKUP(CQ63,'環境依存文字（電子入札利用不可）'!$A:$A,1,FALSE))=TRUE,IF(SUBSTITUTE(CQ63,"　","")="",0,IF($CV$3&lt;=CODE(CQ63),IF(AND($DB$3&lt;=CODE(CQ63),CODE(CQ63)&lt;=$DD$3),0,IF(AND($DG$3&lt;=CODE(CQ63),CODE(CQ63)&lt;=$DI$3),0,1)),0)),1)</f>
        <v>0</v>
      </c>
    </row>
    <row r="64" spans="1:180" ht="24" customHeight="1" thickBot="1">
      <c r="B64" s="1425"/>
      <c r="C64" s="1428"/>
      <c r="D64" s="1429"/>
      <c r="E64" s="1431"/>
      <c r="F64" s="1433"/>
      <c r="G64" s="1429"/>
      <c r="H64" s="1433"/>
      <c r="I64" s="1429"/>
      <c r="J64" s="1431"/>
      <c r="K64" s="1436"/>
      <c r="L64" s="1437"/>
      <c r="M64" s="1436"/>
      <c r="N64" s="1437"/>
      <c r="O64" s="1436"/>
      <c r="P64" s="1437"/>
      <c r="Q64" s="1436"/>
      <c r="R64" s="1437"/>
      <c r="S64" s="1436"/>
      <c r="T64" s="1437"/>
      <c r="U64" s="1436"/>
      <c r="V64" s="1437"/>
      <c r="W64" s="1448" t="str">
        <f>+IF(入力シート!$L233="","",MID(入力シート!$L233,入力シート!CS$181,1))</f>
        <v/>
      </c>
      <c r="X64" s="1414"/>
      <c r="Y64" s="1414" t="str">
        <f>+IF(入力シート!$L233="","",MID(入力シート!$L233,入力シート!CU$181,1))</f>
        <v/>
      </c>
      <c r="Z64" s="1414"/>
      <c r="AA64" s="1414" t="str">
        <f>+IF(入力シート!$L233="","",MID(入力シート!$L233,入力シート!CW$181,1))</f>
        <v/>
      </c>
      <c r="AB64" s="1414"/>
      <c r="AC64" s="1414" t="str">
        <f>+IF(入力シート!$L233="","",MID(入力シート!$L233,入力シート!CY$181,1))</f>
        <v/>
      </c>
      <c r="AD64" s="1414"/>
      <c r="AE64" s="1414" t="str">
        <f>+IF(入力シート!$L233="","",MID(入力シート!$L233,入力シート!DA$181,1))</f>
        <v/>
      </c>
      <c r="AF64" s="1414"/>
      <c r="AG64" s="1414" t="str">
        <f>+IF(入力シート!$L233="","",MID(入力シート!$L233,入力シート!DC$181,1))</f>
        <v/>
      </c>
      <c r="AH64" s="1414"/>
      <c r="AI64" s="1414" t="str">
        <f>+IF(入力シート!$L233="","",MID(入力シート!$L233,入力シート!DE$181,1))</f>
        <v/>
      </c>
      <c r="AJ64" s="1414"/>
      <c r="AK64" s="1414" t="str">
        <f>+IF(入力シート!$L233="","",MID(入力シート!$L233,入力シート!DG$181,1))</f>
        <v/>
      </c>
      <c r="AL64" s="1414"/>
      <c r="AM64" s="1414" t="str">
        <f>+IF(入力シート!$L233="","",MID(入力シート!$L233,入力シート!DI$181,1))</f>
        <v/>
      </c>
      <c r="AN64" s="1414"/>
      <c r="AO64" s="1414" t="str">
        <f>+IF(入力シート!$L233="","",MID(入力シート!$L233,入力シート!DK$181,1))</f>
        <v/>
      </c>
      <c r="AP64" s="1414"/>
      <c r="AQ64" s="1414" t="str">
        <f>+IF(入力シート!$L233="","",MID(入力シート!$L233,入力シート!DM$181,1))</f>
        <v/>
      </c>
      <c r="AR64" s="1414"/>
      <c r="AS64" s="1414" t="str">
        <f>+IF(入力シート!$L233="","",MID(入力シート!$L233,入力シート!DO$181,1))</f>
        <v/>
      </c>
      <c r="AT64" s="1414"/>
      <c r="AU64" s="1414" t="str">
        <f>+IF(入力シート!$L233="","",MID(入力シート!$L233,入力シート!DQ$181,1))</f>
        <v/>
      </c>
      <c r="AV64" s="1414"/>
      <c r="AW64" s="1414" t="str">
        <f>+IF(入力シート!$L233="","",MID(入力シート!$L233,入力シート!DS$181,1))</f>
        <v/>
      </c>
      <c r="AX64" s="1414"/>
      <c r="AY64" s="1414" t="str">
        <f>+IF(入力シート!$L233="","",MID(入力シート!$L233,入力シート!DU$181,1))</f>
        <v/>
      </c>
      <c r="AZ64" s="1414"/>
      <c r="BA64" s="1414" t="str">
        <f>+IF(入力シート!$L233="","",MID(入力シート!$L233,入力シート!DW$181,1))</f>
        <v/>
      </c>
      <c r="BB64" s="1414"/>
      <c r="BC64" s="1414" t="str">
        <f>+IF(入力シート!$L233="","",MID(入力シート!$L233,入力シート!DY$181,1))</f>
        <v/>
      </c>
      <c r="BD64" s="1414"/>
      <c r="BE64" s="1809" t="str">
        <f>+IF(入力シート!$L233="","",MID(入力シート!$L233,入力シート!EA$181,1))</f>
        <v/>
      </c>
      <c r="BF64" s="1810"/>
      <c r="BG64" s="1409" t="str">
        <f>+IF(入力シート!$BJ233="","",MID(入力シート!$BJ233,入力シート!BI$181,1))</f>
        <v>　</v>
      </c>
      <c r="BH64" s="1410"/>
      <c r="BI64" s="1405" t="str">
        <f>+IF(入力シート!$BJ233="","",MID(入力シート!$BJ233,入力シート!BK$181,1))</f>
        <v/>
      </c>
      <c r="BJ64" s="1406"/>
      <c r="BK64" s="1411" t="str">
        <f>+IF(入力シート!$BJ233="","",MID(入力シート!$BJ233,入力シート!BM$181,1))</f>
        <v/>
      </c>
      <c r="BL64" s="1412"/>
      <c r="BM64" s="1405" t="str">
        <f>+IF(入力シート!$BJ233="","",MID(入力シート!$BJ233,入力シート!BO$181,1))</f>
        <v/>
      </c>
      <c r="BN64" s="1406"/>
      <c r="BO64" s="1405" t="str">
        <f>+IF(入力シート!$BJ233="","",MID(入力シート!$BJ233,入力シート!BQ$181,1))</f>
        <v/>
      </c>
      <c r="BP64" s="1406"/>
      <c r="BQ64" s="1411" t="str">
        <f>+IF(入力シート!$BJ233="","",MID(入力シート!$BJ233,入力シート!BS$181,1))</f>
        <v/>
      </c>
      <c r="BR64" s="1412"/>
      <c r="BS64" s="1405" t="str">
        <f>+IF(入力シート!$BJ233="","",MID(入力シート!$BJ233,入力シート!BU$181,1))</f>
        <v/>
      </c>
      <c r="BT64" s="1406"/>
      <c r="BU64" s="1405" t="str">
        <f>+IF(入力シート!$BJ233="","",MID(入力シート!$BJ233,入力シート!BW$181,1))</f>
        <v/>
      </c>
      <c r="BV64" s="1406"/>
      <c r="BW64" s="1405" t="str">
        <f>+IF(入力シート!$BJ233="","",MID(入力シート!$BJ233,入力シート!BY$181,1))</f>
        <v/>
      </c>
      <c r="BX64" s="1406"/>
      <c r="BY64" s="1405" t="str">
        <f>+IF(入力シート!$BJ233="","",MID(入力シート!$BJ233,入力シート!CA$181,1))</f>
        <v/>
      </c>
      <c r="BZ64" s="1406"/>
      <c r="CA64" s="1405" t="str">
        <f>+IF(入力シート!$BJ233="","",MID(入力シート!$BJ233,入力シート!CC$181,1))</f>
        <v/>
      </c>
      <c r="CB64" s="1406"/>
      <c r="CC64" s="1407" t="str">
        <f>+IF(入力シート!$BJ233="","",MID(入力シート!$BJ233,入力シート!CE$181,1))</f>
        <v/>
      </c>
      <c r="CD64" s="1408"/>
      <c r="CE64" s="1445" t="str">
        <f>+IF(入力シート!$AD233="","",MID(入力シート!$AD233,入力シート!BI$181,1))</f>
        <v/>
      </c>
      <c r="CF64" s="1446"/>
      <c r="CG64" s="1403" t="str">
        <f>+IF(入力シート!$AD233="","",MID(入力シート!$AD233,入力シート!BK$181,1))</f>
        <v/>
      </c>
      <c r="CH64" s="1404"/>
      <c r="CI64" s="1403" t="str">
        <f>+IF(入力シート!$AD233="","",MID(入力シート!$AD233,入力シート!BM$181,1))</f>
        <v/>
      </c>
      <c r="CJ64" s="1404"/>
      <c r="CK64" s="1403" t="str">
        <f>+IF(入力シート!$AD233="","",MID(入力シート!$AD233,入力シート!BO$181,1))</f>
        <v/>
      </c>
      <c r="CL64" s="1404"/>
      <c r="CM64" s="1403" t="str">
        <f>+IF(入力シート!$AD233="","",MID(入力シート!$AD233,入力シート!BQ$181,1))</f>
        <v/>
      </c>
      <c r="CN64" s="1404"/>
      <c r="CO64" s="1403" t="str">
        <f>+IF(入力シート!$AD233="","",MID(入力シート!$AD233,入力シート!BS$181,1))</f>
        <v/>
      </c>
      <c r="CP64" s="1404"/>
      <c r="CQ64" s="1403" t="str">
        <f>+IF(入力シート!$AD233="","",MID(入力シート!$AD233,入力シート!BU$181,1))</f>
        <v/>
      </c>
      <c r="CR64" s="1444"/>
      <c r="CS64" s="654"/>
      <c r="CT64" s="654"/>
      <c r="CU64" s="654"/>
      <c r="CV64" s="654" t="str">
        <f>+IF(入力シート!$AD233="","",MID(入力シート!$AD233,入力シート!BU$181,1))</f>
        <v/>
      </c>
      <c r="CW64" s="654"/>
      <c r="DB64" s="411"/>
      <c r="DC64" s="411"/>
      <c r="DD64" s="652">
        <f>IF(ISERROR(VLOOKUP(W64,'環境依存文字（電子入札利用不可）'!$A:$A,1,FALSE))=TRUE,IF(SUBSTITUTE(W64,"　","")="",0,IF($CV$3&lt;=CODE(W64),IF(AND($DB$3&lt;=CODE(W64),CODE(W64)&lt;=$DD$3),0,IF(AND($DG$3&lt;=CODE(W64),CODE(W64)&lt;=$DI$3),0,1)),0)),1)</f>
        <v>0</v>
      </c>
      <c r="DE64" s="652"/>
      <c r="DF64" s="652">
        <f>IF(ISERROR(VLOOKUP(Y64,'環境依存文字（電子入札利用不可）'!$A:$A,1,FALSE))=TRUE,IF(SUBSTITUTE(Y64,"　","")="",0,IF($CV$3&lt;=CODE(Y64),IF(AND($DB$3&lt;=CODE(Y64),CODE(Y64)&lt;=$DD$3),0,IF(AND($DG$3&lt;=CODE(Y64),CODE(Y64)&lt;=$DI$3),0,1)),0)),1)</f>
        <v>0</v>
      </c>
      <c r="DG64" s="652"/>
      <c r="DH64" s="652">
        <f>IF(ISERROR(VLOOKUP(AA64,'環境依存文字（電子入札利用不可）'!$A:$A,1,FALSE))=TRUE,IF(SUBSTITUTE(AA64,"　","")="",0,IF($CV$3&lt;=CODE(AA64),IF(AND($DB$3&lt;=CODE(AA64),CODE(AA64)&lt;=$DD$3),0,IF(AND($DG$3&lt;=CODE(AA64),CODE(AA64)&lt;=$DI$3),0,1)),0)),1)</f>
        <v>0</v>
      </c>
      <c r="DI64" s="652"/>
      <c r="DJ64" s="652">
        <f>IF(ISERROR(VLOOKUP(AC64,'環境依存文字（電子入札利用不可）'!$A:$A,1,FALSE))=TRUE,IF(SUBSTITUTE(AC64,"　","")="",0,IF($CV$3&lt;=CODE(AC64),IF(AND($DB$3&lt;=CODE(AC64),CODE(AC64)&lt;=$DD$3),0,IF(AND($DG$3&lt;=CODE(AC64),CODE(AC64)&lt;=$DI$3),0,1)),0)),1)</f>
        <v>0</v>
      </c>
      <c r="DK64" s="652"/>
      <c r="DL64" s="652">
        <f>IF(ISERROR(VLOOKUP(AE64,'環境依存文字（電子入札利用不可）'!$A:$A,1,FALSE))=TRUE,IF(SUBSTITUTE(AE64,"　","")="",0,IF($CV$3&lt;=CODE(AE64),IF(AND($DB$3&lt;=CODE(AE64),CODE(AE64)&lt;=$DD$3),0,IF(AND($DG$3&lt;=CODE(AE64),CODE(AE64)&lt;=$DI$3),0,1)),0)),1)</f>
        <v>0</v>
      </c>
      <c r="DM64" s="652"/>
      <c r="DN64" s="652">
        <f>IF(ISERROR(VLOOKUP(AG64,'環境依存文字（電子入札利用不可）'!$A:$A,1,FALSE))=TRUE,IF(SUBSTITUTE(AG64,"　","")="",0,IF($CV$3&lt;=CODE(AG64),IF(AND($DB$3&lt;=CODE(AG64),CODE(AG64)&lt;=$DD$3),0,IF(AND($DG$3&lt;=CODE(AG64),CODE(AG64)&lt;=$DI$3),0,1)),0)),1)</f>
        <v>0</v>
      </c>
      <c r="DO64" s="652"/>
      <c r="DP64" s="652">
        <f>IF(ISERROR(VLOOKUP(AI64,'環境依存文字（電子入札利用不可）'!$A:$A,1,FALSE))=TRUE,IF(SUBSTITUTE(AI64,"　","")="",0,IF($CV$3&lt;=CODE(AI64),IF(AND($DB$3&lt;=CODE(AI64),CODE(AI64)&lt;=$DD$3),0,IF(AND($DG$3&lt;=CODE(AI64),CODE(AI64)&lt;=$DI$3),0,1)),0)),1)</f>
        <v>0</v>
      </c>
      <c r="DQ64" s="652"/>
      <c r="DR64" s="652">
        <f>IF(ISERROR(VLOOKUP(AK64,'環境依存文字（電子入札利用不可）'!$A:$A,1,FALSE))=TRUE,IF(SUBSTITUTE(AK64,"　","")="",0,IF($CV$3&lt;=CODE(AK64),IF(AND($DB$3&lt;=CODE(AK64),CODE(AK64)&lt;=$DD$3),0,IF(AND($DG$3&lt;=CODE(AK64),CODE(AK64)&lt;=$DI$3),0,1)),0)),1)</f>
        <v>0</v>
      </c>
      <c r="DS64" s="652"/>
      <c r="DT64" s="652">
        <f>IF(ISERROR(VLOOKUP(AM64,'環境依存文字（電子入札利用不可）'!$A:$A,1,FALSE))=TRUE,IF(SUBSTITUTE(AM64,"　","")="",0,IF($CV$3&lt;=CODE(AM64),IF(AND($DB$3&lt;=CODE(AM64),CODE(AM64)&lt;=$DD$3),0,IF(AND($DG$3&lt;=CODE(AM64),CODE(AM64)&lt;=$DI$3),0,1)),0)),1)</f>
        <v>0</v>
      </c>
      <c r="DU64" s="652"/>
      <c r="DV64" s="652">
        <f>IF(ISERROR(VLOOKUP(AO64,'環境依存文字（電子入札利用不可）'!$A:$A,1,FALSE))=TRUE,IF(SUBSTITUTE(AO64,"　","")="",0,IF($CV$3&lt;=CODE(AO64),IF(AND($DB$3&lt;=CODE(AO64),CODE(AO64)&lt;=$DD$3),0,IF(AND($DG$3&lt;=CODE(AO64),CODE(AO64)&lt;=$DI$3),0,1)),0)),1)</f>
        <v>0</v>
      </c>
      <c r="DW64" s="652"/>
      <c r="DX64" s="652">
        <f>IF(ISERROR(VLOOKUP(AQ64,'環境依存文字（電子入札利用不可）'!$A:$A,1,FALSE))=TRUE,IF(SUBSTITUTE(AQ64,"　","")="",0,IF($CV$3&lt;=CODE(AQ64),IF(AND($DB$3&lt;=CODE(AQ64),CODE(AQ64)&lt;=$DD$3),0,IF(AND($DG$3&lt;=CODE(AQ64),CODE(AQ64)&lt;=$DI$3),0,1)),0)),1)</f>
        <v>0</v>
      </c>
      <c r="DY64" s="652"/>
      <c r="DZ64" s="652">
        <f>IF(ISERROR(VLOOKUP(AS64,'環境依存文字（電子入札利用不可）'!$A:$A,1,FALSE))=TRUE,IF(SUBSTITUTE(AS64,"　","")="",0,IF($CV$3&lt;=CODE(AS64),IF(AND($DB$3&lt;=CODE(AS64),CODE(AS64)&lt;=$DD$3),0,IF(AND($DG$3&lt;=CODE(AS64),CODE(AS64)&lt;=$DI$3),0,1)),0)),1)</f>
        <v>0</v>
      </c>
      <c r="EA64" s="652"/>
      <c r="EB64" s="652">
        <f>IF(ISERROR(VLOOKUP(AU64,'環境依存文字（電子入札利用不可）'!$A:$A,1,FALSE))=TRUE,IF(SUBSTITUTE(AU64,"　","")="",0,IF($CV$3&lt;=CODE(AU64),IF(AND($DB$3&lt;=CODE(AU64),CODE(AU64)&lt;=$DD$3),0,IF(AND($DG$3&lt;=CODE(AU64),CODE(AU64)&lt;=$DI$3),0,1)),0)),1)</f>
        <v>0</v>
      </c>
      <c r="EC64" s="652"/>
      <c r="ED64" s="652">
        <f>IF(ISERROR(VLOOKUP(AW64,'環境依存文字（電子入札利用不可）'!$A:$A,1,FALSE))=TRUE,IF(SUBSTITUTE(AW64,"　","")="",0,IF($CV$3&lt;=CODE(AW64),IF(AND($DB$3&lt;=CODE(AW64),CODE(AW64)&lt;=$DD$3),0,IF(AND($DG$3&lt;=CODE(AW64),CODE(AW64)&lt;=$DI$3),0,1)),0)),1)</f>
        <v>0</v>
      </c>
      <c r="EE64" s="652"/>
      <c r="EF64" s="652">
        <f>IF(ISERROR(VLOOKUP(AY64,'環境依存文字（電子入札利用不可）'!$A:$A,1,FALSE))=TRUE,IF(SUBSTITUTE(AY64,"　","")="",0,IF($CV$3&lt;=CODE(AY64),IF(AND($DB$3&lt;=CODE(AY64),CODE(AY64)&lt;=$DD$3),0,IF(AND($DG$3&lt;=CODE(AY64),CODE(AY64)&lt;=$DI$3),0,1)),0)),1)</f>
        <v>0</v>
      </c>
      <c r="EG64" s="652"/>
      <c r="EH64" s="652">
        <f>IF(ISERROR(VLOOKUP(BA64,'環境依存文字（電子入札利用不可）'!$A:$A,1,FALSE))=TRUE,IF(SUBSTITUTE(BA64,"　","")="",0,IF($CV$3&lt;=CODE(BA64),IF(AND($DB$3&lt;=CODE(BA64),CODE(BA64)&lt;=$DD$3),0,IF(AND($DG$3&lt;=CODE(BA64),CODE(BA64)&lt;=$DI$3),0,1)),0)),1)</f>
        <v>0</v>
      </c>
      <c r="EI64" s="652"/>
      <c r="EJ64" s="652">
        <f>IF(ISERROR(VLOOKUP(BC64,'環境依存文字（電子入札利用不可）'!$A:$A,1,FALSE))=TRUE,IF(SUBSTITUTE(BC64,"　","")="",0,IF($CV$3&lt;=CODE(BC64),IF(AND($DB$3&lt;=CODE(BC64),CODE(BC64)&lt;=$DD$3),0,IF(AND($DG$3&lt;=CODE(BC64),CODE(BC64)&lt;=$DI$3),0,1)),0)),1)</f>
        <v>0</v>
      </c>
      <c r="EK64" s="652"/>
      <c r="EL64" s="652">
        <f>IF(ISERROR(VLOOKUP(BE64,'環境依存文字（電子入札利用不可）'!$A:$A,1,FALSE))=TRUE,IF(SUBSTITUTE(BE64,"　","")="",0,IF($CV$3&lt;=CODE(BE64),IF(AND($DB$3&lt;=CODE(BE64),CODE(BE64)&lt;=$DD$3),0,IF(AND($DG$3&lt;=CODE(BE64),CODE(BE64)&lt;=$DI$3),0,1)),0)),1)</f>
        <v>0</v>
      </c>
      <c r="EM64" s="652"/>
      <c r="EN64" s="652">
        <f>IF(ISERROR(VLOOKUP(BG64,'環境依存文字（電子入札利用不可）'!$A:$A,1,FALSE))=TRUE,IF(SUBSTITUTE(BG64,"　","")="",0,IF($CV$3&lt;=CODE(BG64),IF(AND($DB$3&lt;=CODE(BG64),CODE(BG64)&lt;=$DD$3),0,IF(AND($DG$3&lt;=CODE(BG64),CODE(BG64)&lt;=$DI$3),0,1)),0)),1)</f>
        <v>0</v>
      </c>
      <c r="EO64" s="652"/>
      <c r="EP64" s="652">
        <f>IF(ISERROR(VLOOKUP(BI64,'環境依存文字（電子入札利用不可）'!$A:$A,1,FALSE))=TRUE,IF(SUBSTITUTE(BI64,"　","")="",0,IF($CV$3&lt;=CODE(BI64),IF(AND($DB$3&lt;=CODE(BI64),CODE(BI64)&lt;=$DD$3),0,IF(AND($DG$3&lt;=CODE(BI64),CODE(BI64)&lt;=$DI$3),0,1)),0)),1)</f>
        <v>0</v>
      </c>
      <c r="EQ64" s="652"/>
      <c r="ER64" s="652">
        <f>IF(ISERROR(VLOOKUP(BK64,'環境依存文字（電子入札利用不可）'!$A:$A,1,FALSE))=TRUE,IF(SUBSTITUTE(BK64,"　","")="",0,IF($CV$3&lt;=CODE(BK64),IF(AND($DB$3&lt;=CODE(BK64),CODE(BK64)&lt;=$DD$3),0,IF(AND($DG$3&lt;=CODE(BK64),CODE(BK64)&lt;=$DI$3),0,1)),0)),1)</f>
        <v>0</v>
      </c>
      <c r="ES64" s="652"/>
      <c r="ET64" s="652">
        <f>IF(ISERROR(VLOOKUP(BM64,'環境依存文字（電子入札利用不可）'!$A:$A,1,FALSE))=TRUE,IF(SUBSTITUTE(BM64,"　","")="",0,IF($CV$3&lt;=CODE(BM64),IF(AND($DB$3&lt;=CODE(BM64),CODE(BM64)&lt;=$DD$3),0,IF(AND($DG$3&lt;=CODE(BM64),CODE(BM64)&lt;=$DI$3),0,1)),0)),1)</f>
        <v>0</v>
      </c>
      <c r="EU64" s="652"/>
      <c r="EV64" s="652">
        <f>IF(ISERROR(VLOOKUP(BO64,'環境依存文字（電子入札利用不可）'!$A:$A,1,FALSE))=TRUE,IF(SUBSTITUTE(BO64,"　","")="",0,IF($CV$3&lt;=CODE(BO64),IF(AND($DB$3&lt;=CODE(BO64),CODE(BO64)&lt;=$DD$3),0,IF(AND($DG$3&lt;=CODE(BO64),CODE(BO64)&lt;=$DI$3),0,1)),0)),1)</f>
        <v>0</v>
      </c>
      <c r="EW64" s="652"/>
      <c r="EX64" s="652">
        <f>IF(ISERROR(VLOOKUP(BQ64,'環境依存文字（電子入札利用不可）'!$A:$A,1,FALSE))=TRUE,IF(SUBSTITUTE(BQ64,"　","")="",0,IF($CV$3&lt;=CODE(BQ64),IF(AND($DB$3&lt;=CODE(BQ64),CODE(BQ64)&lt;=$DD$3),0,IF(AND($DG$3&lt;=CODE(BQ64),CODE(BQ64)&lt;=$DI$3),0,1)),0)),1)</f>
        <v>0</v>
      </c>
      <c r="EY64" s="652"/>
      <c r="EZ64" s="652">
        <f>IF(ISERROR(VLOOKUP(BS64,'環境依存文字（電子入札利用不可）'!$A:$A,1,FALSE))=TRUE,IF(SUBSTITUTE(BS64,"　","")="",0,IF($CV$3&lt;=CODE(BS64),IF(AND($DB$3&lt;=CODE(BS64),CODE(BS64)&lt;=$DD$3),0,IF(AND($DG$3&lt;=CODE(BS64),CODE(BS64)&lt;=$DI$3),0,1)),0)),1)</f>
        <v>0</v>
      </c>
      <c r="FA64" s="652"/>
      <c r="FB64" s="652">
        <f>IF(ISERROR(VLOOKUP(BU64,'環境依存文字（電子入札利用不可）'!$A:$A,1,FALSE))=TRUE,IF(SUBSTITUTE(BU64,"　","")="",0,IF($CV$3&lt;=CODE(BU64),IF(AND($DB$3&lt;=CODE(BU64),CODE(BU64)&lt;=$DD$3),0,IF(AND($DG$3&lt;=CODE(BU64),CODE(BU64)&lt;=$DI$3),0,1)),0)),1)</f>
        <v>0</v>
      </c>
      <c r="FC64" s="652"/>
      <c r="FD64" s="652">
        <f>IF(ISERROR(VLOOKUP(BW64,'環境依存文字（電子入札利用不可）'!$A:$A,1,FALSE))=TRUE,IF(SUBSTITUTE(BW64,"　","")="",0,IF($CV$3&lt;=CODE(BW64),IF(AND($DB$3&lt;=CODE(BW64),CODE(BW64)&lt;=$DD$3),0,IF(AND($DG$3&lt;=CODE(BW64),CODE(BW64)&lt;=$DI$3),0,1)),0)),1)</f>
        <v>0</v>
      </c>
      <c r="FE64" s="652"/>
      <c r="FF64" s="652">
        <f>IF(ISERROR(VLOOKUP(BY64,'環境依存文字（電子入札利用不可）'!$A:$A,1,FALSE))=TRUE,IF(SUBSTITUTE(BY64,"　","")="",0,IF($CV$3&lt;=CODE(BY64),IF(AND($DB$3&lt;=CODE(BY64),CODE(BY64)&lt;=$DD$3),0,IF(AND($DG$3&lt;=CODE(BY64),CODE(BY64)&lt;=$DI$3),0,1)),0)),1)</f>
        <v>0</v>
      </c>
      <c r="FG64" s="652"/>
      <c r="FH64" s="652">
        <f>IF(ISERROR(VLOOKUP(CA64,'環境依存文字（電子入札利用不可）'!$A:$A,1,FALSE))=TRUE,IF(SUBSTITUTE(CA64,"　","")="",0,IF($CV$3&lt;=CODE(CA64),IF(AND($DB$3&lt;=CODE(CA64),CODE(CA64)&lt;=$DD$3),0,IF(AND($DG$3&lt;=CODE(CA64),CODE(CA64)&lt;=$DI$3),0,1)),0)),1)</f>
        <v>0</v>
      </c>
      <c r="FI64" s="652"/>
      <c r="FJ64" s="652">
        <f>IF(ISERROR(VLOOKUP(CC64,'環境依存文字（電子入札利用不可）'!$A:$A,1,FALSE))=TRUE,IF(SUBSTITUTE(CC64,"　","")="",0,IF($CV$3&lt;=CODE(CC64),IF(AND($DB$3&lt;=CODE(CC64),CODE(CC64)&lt;=$DD$3),0,IF(AND($DG$3&lt;=CODE(CC64),CODE(CC64)&lt;=$DI$3),0,1)),0)),1)</f>
        <v>0</v>
      </c>
      <c r="FK64" s="652"/>
      <c r="FL64" s="652">
        <f>IF(ISERROR(VLOOKUP(CE64,'環境依存文字（電子入札利用不可）'!$A:$A,1,FALSE))=TRUE,IF(SUBSTITUTE(CE64,"　","")="",0,IF($CV$3&lt;=CODE(CE64),IF(AND($DB$3&lt;=CODE(CE64),CODE(CE64)&lt;=$DD$3),0,IF(AND($DG$3&lt;=CODE(CE64),CODE(CE64)&lt;=$DI$3),0,1)),0)),1)</f>
        <v>0</v>
      </c>
      <c r="FM64" s="652"/>
      <c r="FN64" s="652">
        <f>IF(ISERROR(VLOOKUP(CG64,'環境依存文字（電子入札利用不可）'!$A:$A,1,FALSE))=TRUE,IF(SUBSTITUTE(CG64,"　","")="",0,IF($CV$3&lt;=CODE(CG64),IF(AND($DB$3&lt;=CODE(CG64),CODE(CG64)&lt;=$DD$3),0,IF(AND($DG$3&lt;=CODE(CG64),CODE(CG64)&lt;=$DI$3),0,1)),0)),1)</f>
        <v>0</v>
      </c>
      <c r="FO64" s="652"/>
      <c r="FP64" s="652">
        <f>IF(ISERROR(VLOOKUP(CI64,'環境依存文字（電子入札利用不可）'!$A:$A,1,FALSE))=TRUE,IF(SUBSTITUTE(CI64,"　","")="",0,IF($CV$3&lt;=CODE(CI64),IF(AND($DB$3&lt;=CODE(CI64),CODE(CI64)&lt;=$DD$3),0,IF(AND($DG$3&lt;=CODE(CI64),CODE(CI64)&lt;=$DI$3),0,1)),0)),1)</f>
        <v>0</v>
      </c>
      <c r="FQ64" s="652"/>
      <c r="FR64" s="652">
        <f>IF(ISERROR(VLOOKUP(CK64,'環境依存文字（電子入札利用不可）'!$A:$A,1,FALSE))=TRUE,IF(SUBSTITUTE(CK64,"　","")="",0,IF($CV$3&lt;=CODE(CK64),IF(AND($DB$3&lt;=CODE(CK64),CODE(CK64)&lt;=$DD$3),0,IF(AND($DG$3&lt;=CODE(CK64),CODE(CK64)&lt;=$DI$3),0,1)),0)),1)</f>
        <v>0</v>
      </c>
      <c r="FS64" s="652"/>
      <c r="FT64" s="652">
        <f>IF(ISERROR(VLOOKUP(CM64,'環境依存文字（電子入札利用不可）'!$A:$A,1,FALSE))=TRUE,IF(SUBSTITUTE(CM64,"　","")="",0,IF($CV$3&lt;=CODE(CM64),IF(AND($DB$3&lt;=CODE(CM64),CODE(CM64)&lt;=$DD$3),0,IF(AND($DG$3&lt;=CODE(CM64),CODE(CM64)&lt;=$DI$3),0,1)),0)),1)</f>
        <v>0</v>
      </c>
      <c r="FU64" s="652"/>
      <c r="FV64" s="652">
        <f>IF(ISERROR(VLOOKUP(CO64,'環境依存文字（電子入札利用不可）'!$A:$A,1,FALSE))=TRUE,IF(SUBSTITUTE(CO64,"　","")="",0,IF($CV$3&lt;=CODE(CO64),IF(AND($DB$3&lt;=CODE(CO64),CODE(CO64)&lt;=$DD$3),0,IF(AND($DG$3&lt;=CODE(CO64),CODE(CO64)&lt;=$DI$3),0,1)),0)),1)</f>
        <v>0</v>
      </c>
      <c r="FW64" s="652"/>
      <c r="FX64" s="652">
        <f>IF(ISERROR(VLOOKUP(CQ64,'環境依存文字（電子入札利用不可）'!$A:$A,1,FALSE))=TRUE,IF(SUBSTITUTE(CQ64,"　","")="",0,IF($CV$3&lt;=CODE(CQ64),IF(AND($DB$3&lt;=CODE(CQ64),CODE(CQ64)&lt;=$DD$3),0,IF(AND($DG$3&lt;=CODE(CQ64),CODE(CQ64)&lt;=$DI$3),0,1)),0)),1)</f>
        <v>0</v>
      </c>
    </row>
    <row r="65" spans="1:180" s="411" customFormat="1" ht="23.25" customHeight="1">
      <c r="A65" s="632"/>
      <c r="B65" s="1424">
        <v>7</v>
      </c>
      <c r="C65" s="1426" t="str">
        <f>+IF(入力シート!$F235="","",入力シート!F235)</f>
        <v/>
      </c>
      <c r="D65" s="1427"/>
      <c r="E65" s="1430" t="s">
        <v>34</v>
      </c>
      <c r="F65" s="1432" t="str">
        <f>+IF(入力シート!$H235="","",MID(TEXT(入力シート!$H235,"0#"),入力シート!$BJ$9,1))</f>
        <v/>
      </c>
      <c r="G65" s="1427"/>
      <c r="H65" s="1432" t="str">
        <f>+IF(入力シート!$H235="","",MID(TEXT(入力シート!$H235,"0#"),入力シート!$BL$9,1))</f>
        <v/>
      </c>
      <c r="I65" s="1427"/>
      <c r="J65" s="1430" t="s">
        <v>34</v>
      </c>
      <c r="K65" s="1434" t="str">
        <f>+IF(入力シート!$J235="","",MID(TEXT(入力シート!$J235,"00000#"),入力シート!$BJ$9,1))</f>
        <v/>
      </c>
      <c r="L65" s="1435"/>
      <c r="M65" s="1434" t="str">
        <f>+IF(入力シート!$J235="","",MID(TEXT(入力シート!$J235,"00000#"),入力シート!$BL$9,1))</f>
        <v/>
      </c>
      <c r="N65" s="1435"/>
      <c r="O65" s="1434" t="str">
        <f>+IF(入力シート!$J235="","",MID(TEXT(入力シート!$J235,"00000#"),入力シート!$BN$9,1))</f>
        <v/>
      </c>
      <c r="P65" s="1435"/>
      <c r="Q65" s="1434" t="str">
        <f>+IF(入力シート!$J235="","",MID(TEXT(入力シート!$J235,"00000#"),入力シート!$BP$9,1))</f>
        <v/>
      </c>
      <c r="R65" s="1435"/>
      <c r="S65" s="1434" t="str">
        <f>+IF(入力シート!$J235="","",MID(TEXT(入力シート!$J235,"00000#"),入力シート!$BR$9,1))</f>
        <v/>
      </c>
      <c r="T65" s="1435"/>
      <c r="U65" s="1434" t="str">
        <f>+IF(入力シート!$J235="","",MID(TEXT(入力シート!$J235,"00000#"),入力シート!$BT$9,1))</f>
        <v/>
      </c>
      <c r="V65" s="1435"/>
      <c r="W65" s="1447" t="str">
        <f>+IF(入力シート!$L235="","",MID(入力シート!$L235,入力シート!BI$181,1))</f>
        <v/>
      </c>
      <c r="X65" s="1416"/>
      <c r="Y65" s="1416" t="str">
        <f>+IF(入力シート!$L235="","",MID(入力シート!$L235,入力シート!BK$181,1))</f>
        <v/>
      </c>
      <c r="Z65" s="1416"/>
      <c r="AA65" s="1416" t="str">
        <f>+IF(入力シート!$L235="","",MID(入力シート!$L235,入力シート!BM$181,1))</f>
        <v/>
      </c>
      <c r="AB65" s="1416"/>
      <c r="AC65" s="1416" t="str">
        <f>+IF(入力シート!$L235="","",MID(入力シート!$L235,入力シート!BO$181,1))</f>
        <v/>
      </c>
      <c r="AD65" s="1416"/>
      <c r="AE65" s="1416" t="str">
        <f>+IF(入力シート!$L235="","",MID(入力シート!$L235,入力シート!BQ$181,1))</f>
        <v/>
      </c>
      <c r="AF65" s="1416"/>
      <c r="AG65" s="1416" t="str">
        <f>+IF(入力シート!$L235="","",MID(入力シート!$L235,入力シート!BS$181,1))</f>
        <v/>
      </c>
      <c r="AH65" s="1416"/>
      <c r="AI65" s="1416" t="str">
        <f>+IF(入力シート!$L235="","",MID(入力シート!$L235,入力シート!BU$181,1))</f>
        <v/>
      </c>
      <c r="AJ65" s="1416"/>
      <c r="AK65" s="1416" t="str">
        <f>+IF(入力シート!$L235="","",MID(入力シート!$L235,入力シート!BW$181,1))</f>
        <v/>
      </c>
      <c r="AL65" s="1416"/>
      <c r="AM65" s="1416" t="str">
        <f>+IF(入力シート!$L235="","",MID(入力シート!$L235,入力シート!BY$181,1))</f>
        <v/>
      </c>
      <c r="AN65" s="1416"/>
      <c r="AO65" s="1416" t="str">
        <f>+IF(入力シート!$L235="","",MID(入力シート!$L235,入力シート!CA$181,1))</f>
        <v/>
      </c>
      <c r="AP65" s="1416"/>
      <c r="AQ65" s="1416" t="str">
        <f>+IF(入力シート!$L235="","",MID(入力シート!$L235,入力シート!CC$181,1))</f>
        <v/>
      </c>
      <c r="AR65" s="1416"/>
      <c r="AS65" s="1416" t="str">
        <f>+IF(入力シート!$L235="","",MID(入力シート!$L235,入力シート!CE$181,1))</f>
        <v/>
      </c>
      <c r="AT65" s="1416"/>
      <c r="AU65" s="1416" t="str">
        <f>+IF(入力シート!$L235="","",MID(入力シート!$L235,入力シート!CG$181,1))</f>
        <v/>
      </c>
      <c r="AV65" s="1416"/>
      <c r="AW65" s="1416" t="str">
        <f>+IF(入力シート!$L235="","",MID(入力シート!$L235,入力シート!CI$181,1))</f>
        <v/>
      </c>
      <c r="AX65" s="1416"/>
      <c r="AY65" s="1416" t="str">
        <f>+IF(入力シート!$L235="","",MID(入力シート!$L235,入力シート!CK$181,1))</f>
        <v/>
      </c>
      <c r="AZ65" s="1416"/>
      <c r="BA65" s="1416" t="str">
        <f>+IF(入力シート!$L235="","",MID(入力シート!$L235,入力シート!CM$181,1))</f>
        <v/>
      </c>
      <c r="BB65" s="1416"/>
      <c r="BC65" s="1416" t="str">
        <f>+IF(入力シート!$L235="","",MID(入力シート!$L235,入力シート!CO$181,1))</f>
        <v/>
      </c>
      <c r="BD65" s="1416"/>
      <c r="BE65" s="1811" t="str">
        <f>+IF(入力シート!$L235="","",MID(入力シート!$L235,入力シート!CQ$181,1))</f>
        <v/>
      </c>
      <c r="BF65" s="1812"/>
      <c r="BG65" s="655" t="str">
        <f>+IF(入力シート!$AH235="","",MID(TEXT(入力シート!$AH235,"00#"),入力シート!BI$183,1))</f>
        <v/>
      </c>
      <c r="BH65" s="656" t="str">
        <f>+IF(入力シート!$AH235="","",MID(TEXT(入力シート!$AH235,"00#"),入力シート!BJ$183,1))</f>
        <v/>
      </c>
      <c r="BI65" s="552" t="str">
        <f>+IF(入力シート!$AH235="","",MID(TEXT(入力シート!$AH235,"00#"),入力シート!BK$183,1))</f>
        <v/>
      </c>
      <c r="BJ65" s="553" t="s">
        <v>34</v>
      </c>
      <c r="BK65" s="552" t="str">
        <f>+IF(入力シート!$AK235="","",MID(TEXT(入力シート!$AK235,"000#"),入力シート!BI$183,1))</f>
        <v/>
      </c>
      <c r="BL65" s="552" t="str">
        <f>+IF(入力シート!$AK235="","",MID(TEXT(入力シート!$AK235,"000#"),入力シート!BJ$183,1))</f>
        <v/>
      </c>
      <c r="BM65" s="552" t="str">
        <f>+IF(入力シート!$AK235="","",MID(TEXT(入力シート!$AK235,"000#"),入力シート!BK$183,1))</f>
        <v/>
      </c>
      <c r="BN65" s="552" t="str">
        <f>+IF(入力シート!$AK235="","",MID(TEXT(入力シート!$AK235,"000#"),入力シート!BL$183,1))</f>
        <v/>
      </c>
      <c r="BO65" s="1418" t="str">
        <f>+IF(入力シート!$AM235="","",MID(入力シート!$AM235,入力シート!BI$181,1))</f>
        <v/>
      </c>
      <c r="BP65" s="1419"/>
      <c r="BQ65" s="1420" t="str">
        <f>+IF(入力シート!$AM235="","",MID(入力シート!$AM235,入力シート!BK$181,1))</f>
        <v/>
      </c>
      <c r="BR65" s="1421"/>
      <c r="BS65" s="1420" t="str">
        <f>+IF(入力シート!$AM235="","",MID(入力シート!$AM235,入力シート!BM$181,1))</f>
        <v/>
      </c>
      <c r="BT65" s="1421"/>
      <c r="BU65" s="1441" t="str">
        <f>+IF(入力シート!$AM235="","",MID(入力シート!$AM235,入力シート!BO$181,1))</f>
        <v/>
      </c>
      <c r="BV65" s="1442"/>
      <c r="BW65" s="1420" t="str">
        <f>+IF(入力シート!$AM235="","",MID(入力シート!$AM235,入力シート!BQ$181,1))</f>
        <v/>
      </c>
      <c r="BX65" s="1421"/>
      <c r="BY65" s="1420" t="str">
        <f>+IF(入力シート!$AM235="","",MID(入力シート!$AM235,入力シート!BS$181,1))</f>
        <v/>
      </c>
      <c r="BZ65" s="1421"/>
      <c r="CA65" s="1441" t="str">
        <f>+IF(入力シート!$AM235="","",MID(入力シート!$AM235,入力シート!BU$181,1))</f>
        <v/>
      </c>
      <c r="CB65" s="1442"/>
      <c r="CC65" s="1420" t="str">
        <f>+IF(入力シート!$AM235="","",MID(入力シート!$AM235,入力シート!BW$181,1))</f>
        <v/>
      </c>
      <c r="CD65" s="1443"/>
      <c r="CE65" s="1422" t="str">
        <f>+IF(入力シート!$Z235="","",MID(入力シート!$Z235,入力シート!BI$181,1))</f>
        <v/>
      </c>
      <c r="CF65" s="1423"/>
      <c r="CG65" s="1438" t="str">
        <f>+IF(入力シート!$Z235="","",MID(入力シート!$Z235,入力シート!BK$181,1))</f>
        <v/>
      </c>
      <c r="CH65" s="1439"/>
      <c r="CI65" s="1438" t="str">
        <f>+IF(入力シート!$Z235="","",MID(入力シート!$Z235,入力シート!BM$181,1))</f>
        <v/>
      </c>
      <c r="CJ65" s="1439"/>
      <c r="CK65" s="1438" t="str">
        <f>+IF(入力シート!$Z235="","",MID(入力シート!$Z235,入力シート!BO$181,1))</f>
        <v/>
      </c>
      <c r="CL65" s="1439"/>
      <c r="CM65" s="1438" t="str">
        <f>+IF(入力シート!$Z235="","",MID(入力シート!$Z235,入力シート!BQ$181,1))</f>
        <v/>
      </c>
      <c r="CN65" s="1439"/>
      <c r="CO65" s="1438" t="str">
        <f>+IF(入力シート!$Z235="","",MID(入力シート!$Z235,入力シート!BS$181,1))</f>
        <v/>
      </c>
      <c r="CP65" s="1439"/>
      <c r="CQ65" s="1438" t="str">
        <f>+IF(入力シート!$Z235="","",MID(入力シート!$Z235,入力シート!BU$181,1))</f>
        <v/>
      </c>
      <c r="CR65" s="1440"/>
      <c r="CS65" s="654"/>
      <c r="CT65" s="654"/>
      <c r="CU65" s="654"/>
      <c r="CV65" s="654" t="str">
        <f>+IF(入力シート!$Z235="","",MID(入力シート!$Z235,入力シート!BU$181,1))</f>
        <v/>
      </c>
      <c r="CW65" s="654"/>
      <c r="CX65" s="566"/>
      <c r="CY65" s="566"/>
      <c r="CZ65" s="566"/>
      <c r="DA65" s="566"/>
      <c r="DB65" s="589">
        <f>+SUM(DD65:FX66)</f>
        <v>0</v>
      </c>
      <c r="DD65" s="652">
        <f>IF(ISERROR(VLOOKUP(W65,'環境依存文字（電子入札利用不可）'!$A:$A,1,FALSE))=TRUE,IF(SUBSTITUTE(W65,"　","")="",0,IF($CV$3&lt;=CODE(W65),IF(AND($DB$3&lt;=CODE(W65),CODE(W65)&lt;=$DD$3),0,IF(AND($DG$3&lt;=CODE(W65),CODE(W65)&lt;=$DI$3),0,1)),0)),1)</f>
        <v>0</v>
      </c>
      <c r="DE65" s="652"/>
      <c r="DF65" s="652">
        <f>IF(ISERROR(VLOOKUP(Y65,'環境依存文字（電子入札利用不可）'!$A:$A,1,FALSE))=TRUE,IF(SUBSTITUTE(Y65,"　","")="",0,IF($CV$3&lt;=CODE(Y65),IF(AND($DB$3&lt;=CODE(Y65),CODE(Y65)&lt;=$DD$3),0,IF(AND($DG$3&lt;=CODE(Y65),CODE(Y65)&lt;=$DI$3),0,1)),0)),1)</f>
        <v>0</v>
      </c>
      <c r="DG65" s="652"/>
      <c r="DH65" s="652">
        <f>IF(ISERROR(VLOOKUP(AA65,'環境依存文字（電子入札利用不可）'!$A:$A,1,FALSE))=TRUE,IF(SUBSTITUTE(AA65,"　","")="",0,IF($CV$3&lt;=CODE(AA65),IF(AND($DB$3&lt;=CODE(AA65),CODE(AA65)&lt;=$DD$3),0,IF(AND($DG$3&lt;=CODE(AA65),CODE(AA65)&lt;=$DI$3),0,1)),0)),1)</f>
        <v>0</v>
      </c>
      <c r="DI65" s="652"/>
      <c r="DJ65" s="652">
        <f>IF(ISERROR(VLOOKUP(AC65,'環境依存文字（電子入札利用不可）'!$A:$A,1,FALSE))=TRUE,IF(SUBSTITUTE(AC65,"　","")="",0,IF($CV$3&lt;=CODE(AC65),IF(AND($DB$3&lt;=CODE(AC65),CODE(AC65)&lt;=$DD$3),0,IF(AND($DG$3&lt;=CODE(AC65),CODE(AC65)&lt;=$DI$3),0,1)),0)),1)</f>
        <v>0</v>
      </c>
      <c r="DK65" s="652"/>
      <c r="DL65" s="652">
        <f>IF(ISERROR(VLOOKUP(AE65,'環境依存文字（電子入札利用不可）'!$A:$A,1,FALSE))=TRUE,IF(SUBSTITUTE(AE65,"　","")="",0,IF($CV$3&lt;=CODE(AE65),IF(AND($DB$3&lt;=CODE(AE65),CODE(AE65)&lt;=$DD$3),0,IF(AND($DG$3&lt;=CODE(AE65),CODE(AE65)&lt;=$DI$3),0,1)),0)),1)</f>
        <v>0</v>
      </c>
      <c r="DM65" s="652"/>
      <c r="DN65" s="652">
        <f>IF(ISERROR(VLOOKUP(AG65,'環境依存文字（電子入札利用不可）'!$A:$A,1,FALSE))=TRUE,IF(SUBSTITUTE(AG65,"　","")="",0,IF($CV$3&lt;=CODE(AG65),IF(AND($DB$3&lt;=CODE(AG65),CODE(AG65)&lt;=$DD$3),0,IF(AND($DG$3&lt;=CODE(AG65),CODE(AG65)&lt;=$DI$3),0,1)),0)),1)</f>
        <v>0</v>
      </c>
      <c r="DO65" s="652"/>
      <c r="DP65" s="652">
        <f>IF(ISERROR(VLOOKUP(AI65,'環境依存文字（電子入札利用不可）'!$A:$A,1,FALSE))=TRUE,IF(SUBSTITUTE(AI65,"　","")="",0,IF($CV$3&lt;=CODE(AI65),IF(AND($DB$3&lt;=CODE(AI65),CODE(AI65)&lt;=$DD$3),0,IF(AND($DG$3&lt;=CODE(AI65),CODE(AI65)&lt;=$DI$3),0,1)),0)),1)</f>
        <v>0</v>
      </c>
      <c r="DQ65" s="652"/>
      <c r="DR65" s="652">
        <f>IF(ISERROR(VLOOKUP(AK65,'環境依存文字（電子入札利用不可）'!$A:$A,1,FALSE))=TRUE,IF(SUBSTITUTE(AK65,"　","")="",0,IF($CV$3&lt;=CODE(AK65),IF(AND($DB$3&lt;=CODE(AK65),CODE(AK65)&lt;=$DD$3),0,IF(AND($DG$3&lt;=CODE(AK65),CODE(AK65)&lt;=$DI$3),0,1)),0)),1)</f>
        <v>0</v>
      </c>
      <c r="DS65" s="652"/>
      <c r="DT65" s="652">
        <f>IF(ISERROR(VLOOKUP(AM65,'環境依存文字（電子入札利用不可）'!$A:$A,1,FALSE))=TRUE,IF(SUBSTITUTE(AM65,"　","")="",0,IF($CV$3&lt;=CODE(AM65),IF(AND($DB$3&lt;=CODE(AM65),CODE(AM65)&lt;=$DD$3),0,IF(AND($DG$3&lt;=CODE(AM65),CODE(AM65)&lt;=$DI$3),0,1)),0)),1)</f>
        <v>0</v>
      </c>
      <c r="DU65" s="652"/>
      <c r="DV65" s="652">
        <f>IF(ISERROR(VLOOKUP(AO65,'環境依存文字（電子入札利用不可）'!$A:$A,1,FALSE))=TRUE,IF(SUBSTITUTE(AO65,"　","")="",0,IF($CV$3&lt;=CODE(AO65),IF(AND($DB$3&lt;=CODE(AO65),CODE(AO65)&lt;=$DD$3),0,IF(AND($DG$3&lt;=CODE(AO65),CODE(AO65)&lt;=$DI$3),0,1)),0)),1)</f>
        <v>0</v>
      </c>
      <c r="DW65" s="652"/>
      <c r="DX65" s="652">
        <f>IF(ISERROR(VLOOKUP(AQ65,'環境依存文字（電子入札利用不可）'!$A:$A,1,FALSE))=TRUE,IF(SUBSTITUTE(AQ65,"　","")="",0,IF($CV$3&lt;=CODE(AQ65),IF(AND($DB$3&lt;=CODE(AQ65),CODE(AQ65)&lt;=$DD$3),0,IF(AND($DG$3&lt;=CODE(AQ65),CODE(AQ65)&lt;=$DI$3),0,1)),0)),1)</f>
        <v>0</v>
      </c>
      <c r="DY65" s="652"/>
      <c r="DZ65" s="652">
        <f>IF(ISERROR(VLOOKUP(AS65,'環境依存文字（電子入札利用不可）'!$A:$A,1,FALSE))=TRUE,IF(SUBSTITUTE(AS65,"　","")="",0,IF($CV$3&lt;=CODE(AS65),IF(AND($DB$3&lt;=CODE(AS65),CODE(AS65)&lt;=$DD$3),0,IF(AND($DG$3&lt;=CODE(AS65),CODE(AS65)&lt;=$DI$3),0,1)),0)),1)</f>
        <v>0</v>
      </c>
      <c r="EA65" s="652"/>
      <c r="EB65" s="652">
        <f>IF(ISERROR(VLOOKUP(AU65,'環境依存文字（電子入札利用不可）'!$A:$A,1,FALSE))=TRUE,IF(SUBSTITUTE(AU65,"　","")="",0,IF($CV$3&lt;=CODE(AU65),IF(AND($DB$3&lt;=CODE(AU65),CODE(AU65)&lt;=$DD$3),0,IF(AND($DG$3&lt;=CODE(AU65),CODE(AU65)&lt;=$DI$3),0,1)),0)),1)</f>
        <v>0</v>
      </c>
      <c r="EC65" s="652"/>
      <c r="ED65" s="652">
        <f>IF(ISERROR(VLOOKUP(AW65,'環境依存文字（電子入札利用不可）'!$A:$A,1,FALSE))=TRUE,IF(SUBSTITUTE(AW65,"　","")="",0,IF($CV$3&lt;=CODE(AW65),IF(AND($DB$3&lt;=CODE(AW65),CODE(AW65)&lt;=$DD$3),0,IF(AND($DG$3&lt;=CODE(AW65),CODE(AW65)&lt;=$DI$3),0,1)),0)),1)</f>
        <v>0</v>
      </c>
      <c r="EE65" s="652"/>
      <c r="EF65" s="652">
        <f>IF(ISERROR(VLOOKUP(AY65,'環境依存文字（電子入札利用不可）'!$A:$A,1,FALSE))=TRUE,IF(SUBSTITUTE(AY65,"　","")="",0,IF($CV$3&lt;=CODE(AY65),IF(AND($DB$3&lt;=CODE(AY65),CODE(AY65)&lt;=$DD$3),0,IF(AND($DG$3&lt;=CODE(AY65),CODE(AY65)&lt;=$DI$3),0,1)),0)),1)</f>
        <v>0</v>
      </c>
      <c r="EG65" s="652"/>
      <c r="EH65" s="652">
        <f>IF(ISERROR(VLOOKUP(BA65,'環境依存文字（電子入札利用不可）'!$A:$A,1,FALSE))=TRUE,IF(SUBSTITUTE(BA65,"　","")="",0,IF($CV$3&lt;=CODE(BA65),IF(AND($DB$3&lt;=CODE(BA65),CODE(BA65)&lt;=$DD$3),0,IF(AND($DG$3&lt;=CODE(BA65),CODE(BA65)&lt;=$DI$3),0,1)),0)),1)</f>
        <v>0</v>
      </c>
      <c r="EI65" s="652"/>
      <c r="EJ65" s="652">
        <f>IF(ISERROR(VLOOKUP(BC65,'環境依存文字（電子入札利用不可）'!$A:$A,1,FALSE))=TRUE,IF(SUBSTITUTE(BC65,"　","")="",0,IF($CV$3&lt;=CODE(BC65),IF(AND($DB$3&lt;=CODE(BC65),CODE(BC65)&lt;=$DD$3),0,IF(AND($DG$3&lt;=CODE(BC65),CODE(BC65)&lt;=$DI$3),0,1)),0)),1)</f>
        <v>0</v>
      </c>
      <c r="EK65" s="652"/>
      <c r="EL65" s="652">
        <f>IF(ISERROR(VLOOKUP(BE65,'環境依存文字（電子入札利用不可）'!$A:$A,1,FALSE))=TRUE,IF(SUBSTITUTE(BE65,"　","")="",0,IF($CV$3&lt;=CODE(BE65),IF(AND($DB$3&lt;=CODE(BE65),CODE(BE65)&lt;=$DD$3),0,IF(AND($DG$3&lt;=CODE(BE65),CODE(BE65)&lt;=$DI$3),0,1)),0)),1)</f>
        <v>0</v>
      </c>
      <c r="EM65" s="652"/>
      <c r="EN65" s="652"/>
      <c r="EO65" s="652"/>
      <c r="EP65" s="652"/>
      <c r="EQ65" s="652"/>
      <c r="ER65" s="652"/>
      <c r="ES65" s="652"/>
      <c r="ET65" s="652"/>
      <c r="EU65" s="652"/>
      <c r="EV65" s="652">
        <f>IF(ISERROR(VLOOKUP(BO65,'環境依存文字（電子入札利用不可）'!$A:$A,1,FALSE))=TRUE,IF(SUBSTITUTE(BO65,"　","")="",0,IF($CV$3&lt;=CODE(BO65),IF(AND($DB$3&lt;=CODE(BO65),CODE(BO65)&lt;=$DD$3),0,IF(AND($DG$3&lt;=CODE(BO65),CODE(BO65)&lt;=$DI$3),0,1)),0)),1)</f>
        <v>0</v>
      </c>
      <c r="EW65" s="652"/>
      <c r="EX65" s="652">
        <f>IF(ISERROR(VLOOKUP(BQ65,'環境依存文字（電子入札利用不可）'!$A:$A,1,FALSE))=TRUE,IF(SUBSTITUTE(BQ65,"　","")="",0,IF($CV$3&lt;=CODE(BQ65),IF(AND($DB$3&lt;=CODE(BQ65),CODE(BQ65)&lt;=$DD$3),0,IF(AND($DG$3&lt;=CODE(BQ65),CODE(BQ65)&lt;=$DI$3),0,1)),0)),1)</f>
        <v>0</v>
      </c>
      <c r="EY65" s="652"/>
      <c r="EZ65" s="652">
        <f>IF(ISERROR(VLOOKUP(BS65,'環境依存文字（電子入札利用不可）'!$A:$A,1,FALSE))=TRUE,IF(SUBSTITUTE(BS65,"　","")="",0,IF($CV$3&lt;=CODE(BS65),IF(AND($DB$3&lt;=CODE(BS65),CODE(BS65)&lt;=$DD$3),0,IF(AND($DG$3&lt;=CODE(BS65),CODE(BS65)&lt;=$DI$3),0,1)),0)),1)</f>
        <v>0</v>
      </c>
      <c r="FA65" s="652"/>
      <c r="FB65" s="652">
        <f>IF(ISERROR(VLOOKUP(BU65,'環境依存文字（電子入札利用不可）'!$A:$A,1,FALSE))=TRUE,IF(SUBSTITUTE(BU65,"　","")="",0,IF($CV$3&lt;=CODE(BU65),IF(AND($DB$3&lt;=CODE(BU65),CODE(BU65)&lt;=$DD$3),0,IF(AND($DG$3&lt;=CODE(BU65),CODE(BU65)&lt;=$DI$3),0,1)),0)),1)</f>
        <v>0</v>
      </c>
      <c r="FC65" s="652"/>
      <c r="FD65" s="652">
        <f>IF(ISERROR(VLOOKUP(BW65,'環境依存文字（電子入札利用不可）'!$A:$A,1,FALSE))=TRUE,IF(SUBSTITUTE(BW65,"　","")="",0,IF($CV$3&lt;=CODE(BW65),IF(AND($DB$3&lt;=CODE(BW65),CODE(BW65)&lt;=$DD$3),0,IF(AND($DG$3&lt;=CODE(BW65),CODE(BW65)&lt;=$DI$3),0,1)),0)),1)</f>
        <v>0</v>
      </c>
      <c r="FE65" s="652"/>
      <c r="FF65" s="652">
        <f>IF(ISERROR(VLOOKUP(BY65,'環境依存文字（電子入札利用不可）'!$A:$A,1,FALSE))=TRUE,IF(SUBSTITUTE(BY65,"　","")="",0,IF($CV$3&lt;=CODE(BY65),IF(AND($DB$3&lt;=CODE(BY65),CODE(BY65)&lt;=$DD$3),0,IF(AND($DG$3&lt;=CODE(BY65),CODE(BY65)&lt;=$DI$3),0,1)),0)),1)</f>
        <v>0</v>
      </c>
      <c r="FG65" s="652"/>
      <c r="FH65" s="652">
        <f>IF(ISERROR(VLOOKUP(CA65,'環境依存文字（電子入札利用不可）'!$A:$A,1,FALSE))=TRUE,IF(SUBSTITUTE(CA65,"　","")="",0,IF($CV$3&lt;=CODE(CA65),IF(AND($DB$3&lt;=CODE(CA65),CODE(CA65)&lt;=$DD$3),0,IF(AND($DG$3&lt;=CODE(CA65),CODE(CA65)&lt;=$DI$3),0,1)),0)),1)</f>
        <v>0</v>
      </c>
      <c r="FI65" s="652"/>
      <c r="FJ65" s="652">
        <f>IF(ISERROR(VLOOKUP(CC65,'環境依存文字（電子入札利用不可）'!$A:$A,1,FALSE))=TRUE,IF(SUBSTITUTE(CC65,"　","")="",0,IF($CV$3&lt;=CODE(CC65),IF(AND($DB$3&lt;=CODE(CC65),CODE(CC65)&lt;=$DD$3),0,IF(AND($DG$3&lt;=CODE(CC65),CODE(CC65)&lt;=$DI$3),0,1)),0)),1)</f>
        <v>0</v>
      </c>
      <c r="FK65" s="652"/>
      <c r="FL65" s="652">
        <f>IF(ISERROR(VLOOKUP(CE65,'環境依存文字（電子入札利用不可）'!$A:$A,1,FALSE))=TRUE,IF(SUBSTITUTE(CE65,"　","")="",0,IF($CV$3&lt;=CODE(CE65),IF(AND($DB$3&lt;=CODE(CE65),CODE(CE65)&lt;=$DD$3),0,IF(AND($DG$3&lt;=CODE(CE65),CODE(CE65)&lt;=$DI$3),0,1)),0)),1)</f>
        <v>0</v>
      </c>
      <c r="FM65" s="652"/>
      <c r="FN65" s="652">
        <f>IF(ISERROR(VLOOKUP(CG65,'環境依存文字（電子入札利用不可）'!$A:$A,1,FALSE))=TRUE,IF(SUBSTITUTE(CG65,"　","")="",0,IF($CV$3&lt;=CODE(CG65),IF(AND($DB$3&lt;=CODE(CG65),CODE(CG65)&lt;=$DD$3),0,IF(AND($DG$3&lt;=CODE(CG65),CODE(CG65)&lt;=$DI$3),0,1)),0)),1)</f>
        <v>0</v>
      </c>
      <c r="FO65" s="652"/>
      <c r="FP65" s="652">
        <f>IF(ISERROR(VLOOKUP(CI65,'環境依存文字（電子入札利用不可）'!$A:$A,1,FALSE))=TRUE,IF(SUBSTITUTE(CI65,"　","")="",0,IF($CV$3&lt;=CODE(CI65),IF(AND($DB$3&lt;=CODE(CI65),CODE(CI65)&lt;=$DD$3),0,IF(AND($DG$3&lt;=CODE(CI65),CODE(CI65)&lt;=$DI$3),0,1)),0)),1)</f>
        <v>0</v>
      </c>
      <c r="FQ65" s="652"/>
      <c r="FR65" s="652">
        <f>IF(ISERROR(VLOOKUP(CK65,'環境依存文字（電子入札利用不可）'!$A:$A,1,FALSE))=TRUE,IF(SUBSTITUTE(CK65,"　","")="",0,IF($CV$3&lt;=CODE(CK65),IF(AND($DB$3&lt;=CODE(CK65),CODE(CK65)&lt;=$DD$3),0,IF(AND($DG$3&lt;=CODE(CK65),CODE(CK65)&lt;=$DI$3),0,1)),0)),1)</f>
        <v>0</v>
      </c>
      <c r="FS65" s="652"/>
      <c r="FT65" s="652">
        <f>IF(ISERROR(VLOOKUP(CM65,'環境依存文字（電子入札利用不可）'!$A:$A,1,FALSE))=TRUE,IF(SUBSTITUTE(CM65,"　","")="",0,IF($CV$3&lt;=CODE(CM65),IF(AND($DB$3&lt;=CODE(CM65),CODE(CM65)&lt;=$DD$3),0,IF(AND($DG$3&lt;=CODE(CM65),CODE(CM65)&lt;=$DI$3),0,1)),0)),1)</f>
        <v>0</v>
      </c>
      <c r="FU65" s="652"/>
      <c r="FV65" s="652">
        <f>IF(ISERROR(VLOOKUP(CO65,'環境依存文字（電子入札利用不可）'!$A:$A,1,FALSE))=TRUE,IF(SUBSTITUTE(CO65,"　","")="",0,IF($CV$3&lt;=CODE(CO65),IF(AND($DB$3&lt;=CODE(CO65),CODE(CO65)&lt;=$DD$3),0,IF(AND($DG$3&lt;=CODE(CO65),CODE(CO65)&lt;=$DI$3),0,1)),0)),1)</f>
        <v>0</v>
      </c>
      <c r="FW65" s="652"/>
      <c r="FX65" s="652">
        <f>IF(ISERROR(VLOOKUP(CQ65,'環境依存文字（電子入札利用不可）'!$A:$A,1,FALSE))=TRUE,IF(SUBSTITUTE(CQ65,"　","")="",0,IF($CV$3&lt;=CODE(CQ65),IF(AND($DB$3&lt;=CODE(CQ65),CODE(CQ65)&lt;=$DD$3),0,IF(AND($DG$3&lt;=CODE(CQ65),CODE(CQ65)&lt;=$DI$3),0,1)),0)),1)</f>
        <v>0</v>
      </c>
    </row>
    <row r="66" spans="1:180" ht="24" customHeight="1" thickBot="1">
      <c r="B66" s="1425"/>
      <c r="C66" s="1428"/>
      <c r="D66" s="1429"/>
      <c r="E66" s="1431"/>
      <c r="F66" s="1433"/>
      <c r="G66" s="1429"/>
      <c r="H66" s="1433"/>
      <c r="I66" s="1429"/>
      <c r="J66" s="1431"/>
      <c r="K66" s="1436"/>
      <c r="L66" s="1437"/>
      <c r="M66" s="1436"/>
      <c r="N66" s="1437"/>
      <c r="O66" s="1436"/>
      <c r="P66" s="1437"/>
      <c r="Q66" s="1436"/>
      <c r="R66" s="1437"/>
      <c r="S66" s="1436"/>
      <c r="T66" s="1437"/>
      <c r="U66" s="1436"/>
      <c r="V66" s="1437"/>
      <c r="W66" s="1448" t="str">
        <f>+IF(入力シート!$L235="","",MID(入力シート!$L235,入力シート!CS$181,1))</f>
        <v/>
      </c>
      <c r="X66" s="1414"/>
      <c r="Y66" s="1414" t="str">
        <f>+IF(入力シート!$L235="","",MID(入力シート!$L235,入力シート!CU$181,1))</f>
        <v/>
      </c>
      <c r="Z66" s="1414"/>
      <c r="AA66" s="1414" t="str">
        <f>+IF(入力シート!$L235="","",MID(入力シート!$L235,入力シート!CW$181,1))</f>
        <v/>
      </c>
      <c r="AB66" s="1414"/>
      <c r="AC66" s="1414" t="str">
        <f>+IF(入力シート!$L235="","",MID(入力シート!$L235,入力シート!CY$181,1))</f>
        <v/>
      </c>
      <c r="AD66" s="1414"/>
      <c r="AE66" s="1414" t="str">
        <f>+IF(入力シート!$L235="","",MID(入力シート!$L235,入力シート!DA$181,1))</f>
        <v/>
      </c>
      <c r="AF66" s="1414"/>
      <c r="AG66" s="1414" t="str">
        <f>+IF(入力シート!$L235="","",MID(入力シート!$L235,入力シート!DC$181,1))</f>
        <v/>
      </c>
      <c r="AH66" s="1414"/>
      <c r="AI66" s="1414" t="str">
        <f>+IF(入力シート!$L235="","",MID(入力シート!$L235,入力シート!DE$181,1))</f>
        <v/>
      </c>
      <c r="AJ66" s="1414"/>
      <c r="AK66" s="1414" t="str">
        <f>+IF(入力シート!$L235="","",MID(入力シート!$L235,入力シート!DG$181,1))</f>
        <v/>
      </c>
      <c r="AL66" s="1414"/>
      <c r="AM66" s="1414" t="str">
        <f>+IF(入力シート!$L235="","",MID(入力シート!$L235,入力シート!DI$181,1))</f>
        <v/>
      </c>
      <c r="AN66" s="1414"/>
      <c r="AO66" s="1414" t="str">
        <f>+IF(入力シート!$L235="","",MID(入力シート!$L235,入力シート!DK$181,1))</f>
        <v/>
      </c>
      <c r="AP66" s="1414"/>
      <c r="AQ66" s="1414" t="str">
        <f>+IF(入力シート!$L235="","",MID(入力シート!$L235,入力シート!DM$181,1))</f>
        <v/>
      </c>
      <c r="AR66" s="1414"/>
      <c r="AS66" s="1414" t="str">
        <f>+IF(入力シート!$L235="","",MID(入力シート!$L235,入力シート!DO$181,1))</f>
        <v/>
      </c>
      <c r="AT66" s="1414"/>
      <c r="AU66" s="1414" t="str">
        <f>+IF(入力シート!$L235="","",MID(入力シート!$L235,入力シート!DQ$181,1))</f>
        <v/>
      </c>
      <c r="AV66" s="1414"/>
      <c r="AW66" s="1414" t="str">
        <f>+IF(入力シート!$L235="","",MID(入力シート!$L235,入力シート!DS$181,1))</f>
        <v/>
      </c>
      <c r="AX66" s="1414"/>
      <c r="AY66" s="1414" t="str">
        <f>+IF(入力シート!$L235="","",MID(入力シート!$L235,入力シート!DU$181,1))</f>
        <v/>
      </c>
      <c r="AZ66" s="1414"/>
      <c r="BA66" s="1414" t="str">
        <f>+IF(入力シート!$L235="","",MID(入力シート!$L235,入力シート!DW$181,1))</f>
        <v/>
      </c>
      <c r="BB66" s="1414"/>
      <c r="BC66" s="1414" t="str">
        <f>+IF(入力シート!$L235="","",MID(入力シート!$L235,入力シート!DY$181,1))</f>
        <v/>
      </c>
      <c r="BD66" s="1414"/>
      <c r="BE66" s="1809" t="str">
        <f>+IF(入力シート!$L235="","",MID(入力シート!$L235,入力シート!EA$181,1))</f>
        <v/>
      </c>
      <c r="BF66" s="1810"/>
      <c r="BG66" s="1409" t="str">
        <f>+IF(入力シート!$BJ235="","",MID(入力シート!$BJ235,入力シート!BI$181,1))</f>
        <v>　</v>
      </c>
      <c r="BH66" s="1410"/>
      <c r="BI66" s="1405" t="str">
        <f>+IF(入力シート!$BJ235="","",MID(入力シート!$BJ235,入力シート!BK$181,1))</f>
        <v/>
      </c>
      <c r="BJ66" s="1406"/>
      <c r="BK66" s="1411" t="str">
        <f>+IF(入力シート!$BJ235="","",MID(入力シート!$BJ235,入力シート!BM$181,1))</f>
        <v/>
      </c>
      <c r="BL66" s="1412"/>
      <c r="BM66" s="1405" t="str">
        <f>+IF(入力シート!$BJ235="","",MID(入力シート!$BJ235,入力シート!BO$181,1))</f>
        <v/>
      </c>
      <c r="BN66" s="1406"/>
      <c r="BO66" s="1405" t="str">
        <f>+IF(入力シート!$BJ235="","",MID(入力シート!$BJ235,入力シート!BQ$181,1))</f>
        <v/>
      </c>
      <c r="BP66" s="1406"/>
      <c r="BQ66" s="1411" t="str">
        <f>+IF(入力シート!$BJ235="","",MID(入力シート!$BJ235,入力シート!BS$181,1))</f>
        <v/>
      </c>
      <c r="BR66" s="1412"/>
      <c r="BS66" s="1405" t="str">
        <f>+IF(入力シート!$BJ235="","",MID(入力シート!$BJ235,入力シート!BU$181,1))</f>
        <v/>
      </c>
      <c r="BT66" s="1406"/>
      <c r="BU66" s="1405" t="str">
        <f>+IF(入力シート!$BJ235="","",MID(入力シート!$BJ235,入力シート!BW$181,1))</f>
        <v/>
      </c>
      <c r="BV66" s="1406"/>
      <c r="BW66" s="1405" t="str">
        <f>+IF(入力シート!$BJ235="","",MID(入力シート!$BJ235,入力シート!BY$181,1))</f>
        <v/>
      </c>
      <c r="BX66" s="1406"/>
      <c r="BY66" s="1405" t="str">
        <f>+IF(入力シート!$BJ235="","",MID(入力シート!$BJ235,入力シート!CA$181,1))</f>
        <v/>
      </c>
      <c r="BZ66" s="1406"/>
      <c r="CA66" s="1405" t="str">
        <f>+IF(入力シート!$BJ235="","",MID(入力シート!$BJ235,入力シート!CC$181,1))</f>
        <v/>
      </c>
      <c r="CB66" s="1406"/>
      <c r="CC66" s="1407" t="str">
        <f>+IF(入力シート!$BJ235="","",MID(入力シート!$BJ235,入力シート!CE$181,1))</f>
        <v/>
      </c>
      <c r="CD66" s="1408"/>
      <c r="CE66" s="1445" t="str">
        <f>+IF(入力シート!$AD235="","",MID(入力シート!$AD235,入力シート!BI$181,1))</f>
        <v/>
      </c>
      <c r="CF66" s="1446"/>
      <c r="CG66" s="1403" t="str">
        <f>+IF(入力シート!$AD235="","",MID(入力シート!$AD235,入力シート!BK$181,1))</f>
        <v/>
      </c>
      <c r="CH66" s="1404"/>
      <c r="CI66" s="1403" t="str">
        <f>+IF(入力シート!$AD235="","",MID(入力シート!$AD235,入力シート!BM$181,1))</f>
        <v/>
      </c>
      <c r="CJ66" s="1404"/>
      <c r="CK66" s="1403" t="str">
        <f>+IF(入力シート!$AD235="","",MID(入力シート!$AD235,入力シート!BO$181,1))</f>
        <v/>
      </c>
      <c r="CL66" s="1404"/>
      <c r="CM66" s="1403" t="str">
        <f>+IF(入力シート!$AD235="","",MID(入力シート!$AD235,入力シート!BQ$181,1))</f>
        <v/>
      </c>
      <c r="CN66" s="1404"/>
      <c r="CO66" s="1403" t="str">
        <f>+IF(入力シート!$AD235="","",MID(入力シート!$AD235,入力シート!BS$181,1))</f>
        <v/>
      </c>
      <c r="CP66" s="1404"/>
      <c r="CQ66" s="1403" t="str">
        <f>+IF(入力シート!$AD235="","",MID(入力シート!$AD235,入力シート!BU$181,1))</f>
        <v/>
      </c>
      <c r="CR66" s="1444"/>
      <c r="CS66" s="654"/>
      <c r="CT66" s="654"/>
      <c r="CU66" s="654"/>
      <c r="CV66" s="654" t="str">
        <f>+IF(入力シート!$AD235="","",MID(入力シート!$AD235,入力シート!BU$181,1))</f>
        <v/>
      </c>
      <c r="CW66" s="654"/>
      <c r="DB66" s="411"/>
      <c r="DC66" s="411"/>
      <c r="DD66" s="652">
        <f>IF(ISERROR(VLOOKUP(W66,'環境依存文字（電子入札利用不可）'!$A:$A,1,FALSE))=TRUE,IF(SUBSTITUTE(W66,"　","")="",0,IF($CV$3&lt;=CODE(W66),IF(AND($DB$3&lt;=CODE(W66),CODE(W66)&lt;=$DD$3),0,IF(AND($DG$3&lt;=CODE(W66),CODE(W66)&lt;=$DI$3),0,1)),0)),1)</f>
        <v>0</v>
      </c>
      <c r="DE66" s="652"/>
      <c r="DF66" s="652">
        <f>IF(ISERROR(VLOOKUP(Y66,'環境依存文字（電子入札利用不可）'!$A:$A,1,FALSE))=TRUE,IF(SUBSTITUTE(Y66,"　","")="",0,IF($CV$3&lt;=CODE(Y66),IF(AND($DB$3&lt;=CODE(Y66),CODE(Y66)&lt;=$DD$3),0,IF(AND($DG$3&lt;=CODE(Y66),CODE(Y66)&lt;=$DI$3),0,1)),0)),1)</f>
        <v>0</v>
      </c>
      <c r="DG66" s="652"/>
      <c r="DH66" s="652">
        <f>IF(ISERROR(VLOOKUP(AA66,'環境依存文字（電子入札利用不可）'!$A:$A,1,FALSE))=TRUE,IF(SUBSTITUTE(AA66,"　","")="",0,IF($CV$3&lt;=CODE(AA66),IF(AND($DB$3&lt;=CODE(AA66),CODE(AA66)&lt;=$DD$3),0,IF(AND($DG$3&lt;=CODE(AA66),CODE(AA66)&lt;=$DI$3),0,1)),0)),1)</f>
        <v>0</v>
      </c>
      <c r="DI66" s="652"/>
      <c r="DJ66" s="652">
        <f>IF(ISERROR(VLOOKUP(AC66,'環境依存文字（電子入札利用不可）'!$A:$A,1,FALSE))=TRUE,IF(SUBSTITUTE(AC66,"　","")="",0,IF($CV$3&lt;=CODE(AC66),IF(AND($DB$3&lt;=CODE(AC66),CODE(AC66)&lt;=$DD$3),0,IF(AND($DG$3&lt;=CODE(AC66),CODE(AC66)&lt;=$DI$3),0,1)),0)),1)</f>
        <v>0</v>
      </c>
      <c r="DK66" s="652"/>
      <c r="DL66" s="652">
        <f>IF(ISERROR(VLOOKUP(AE66,'環境依存文字（電子入札利用不可）'!$A:$A,1,FALSE))=TRUE,IF(SUBSTITUTE(AE66,"　","")="",0,IF($CV$3&lt;=CODE(AE66),IF(AND($DB$3&lt;=CODE(AE66),CODE(AE66)&lt;=$DD$3),0,IF(AND($DG$3&lt;=CODE(AE66),CODE(AE66)&lt;=$DI$3),0,1)),0)),1)</f>
        <v>0</v>
      </c>
      <c r="DM66" s="652"/>
      <c r="DN66" s="652">
        <f>IF(ISERROR(VLOOKUP(AG66,'環境依存文字（電子入札利用不可）'!$A:$A,1,FALSE))=TRUE,IF(SUBSTITUTE(AG66,"　","")="",0,IF($CV$3&lt;=CODE(AG66),IF(AND($DB$3&lt;=CODE(AG66),CODE(AG66)&lt;=$DD$3),0,IF(AND($DG$3&lt;=CODE(AG66),CODE(AG66)&lt;=$DI$3),0,1)),0)),1)</f>
        <v>0</v>
      </c>
      <c r="DO66" s="652"/>
      <c r="DP66" s="652">
        <f>IF(ISERROR(VLOOKUP(AI66,'環境依存文字（電子入札利用不可）'!$A:$A,1,FALSE))=TRUE,IF(SUBSTITUTE(AI66,"　","")="",0,IF($CV$3&lt;=CODE(AI66),IF(AND($DB$3&lt;=CODE(AI66),CODE(AI66)&lt;=$DD$3),0,IF(AND($DG$3&lt;=CODE(AI66),CODE(AI66)&lt;=$DI$3),0,1)),0)),1)</f>
        <v>0</v>
      </c>
      <c r="DQ66" s="652"/>
      <c r="DR66" s="652">
        <f>IF(ISERROR(VLOOKUP(AK66,'環境依存文字（電子入札利用不可）'!$A:$A,1,FALSE))=TRUE,IF(SUBSTITUTE(AK66,"　","")="",0,IF($CV$3&lt;=CODE(AK66),IF(AND($DB$3&lt;=CODE(AK66),CODE(AK66)&lt;=$DD$3),0,IF(AND($DG$3&lt;=CODE(AK66),CODE(AK66)&lt;=$DI$3),0,1)),0)),1)</f>
        <v>0</v>
      </c>
      <c r="DS66" s="652"/>
      <c r="DT66" s="652">
        <f>IF(ISERROR(VLOOKUP(AM66,'環境依存文字（電子入札利用不可）'!$A:$A,1,FALSE))=TRUE,IF(SUBSTITUTE(AM66,"　","")="",0,IF($CV$3&lt;=CODE(AM66),IF(AND($DB$3&lt;=CODE(AM66),CODE(AM66)&lt;=$DD$3),0,IF(AND($DG$3&lt;=CODE(AM66),CODE(AM66)&lt;=$DI$3),0,1)),0)),1)</f>
        <v>0</v>
      </c>
      <c r="DU66" s="652"/>
      <c r="DV66" s="652">
        <f>IF(ISERROR(VLOOKUP(AO66,'環境依存文字（電子入札利用不可）'!$A:$A,1,FALSE))=TRUE,IF(SUBSTITUTE(AO66,"　","")="",0,IF($CV$3&lt;=CODE(AO66),IF(AND($DB$3&lt;=CODE(AO66),CODE(AO66)&lt;=$DD$3),0,IF(AND($DG$3&lt;=CODE(AO66),CODE(AO66)&lt;=$DI$3),0,1)),0)),1)</f>
        <v>0</v>
      </c>
      <c r="DW66" s="652"/>
      <c r="DX66" s="652">
        <f>IF(ISERROR(VLOOKUP(AQ66,'環境依存文字（電子入札利用不可）'!$A:$A,1,FALSE))=TRUE,IF(SUBSTITUTE(AQ66,"　","")="",0,IF($CV$3&lt;=CODE(AQ66),IF(AND($DB$3&lt;=CODE(AQ66),CODE(AQ66)&lt;=$DD$3),0,IF(AND($DG$3&lt;=CODE(AQ66),CODE(AQ66)&lt;=$DI$3),0,1)),0)),1)</f>
        <v>0</v>
      </c>
      <c r="DY66" s="652"/>
      <c r="DZ66" s="652">
        <f>IF(ISERROR(VLOOKUP(AS66,'環境依存文字（電子入札利用不可）'!$A:$A,1,FALSE))=TRUE,IF(SUBSTITUTE(AS66,"　","")="",0,IF($CV$3&lt;=CODE(AS66),IF(AND($DB$3&lt;=CODE(AS66),CODE(AS66)&lt;=$DD$3),0,IF(AND($DG$3&lt;=CODE(AS66),CODE(AS66)&lt;=$DI$3),0,1)),0)),1)</f>
        <v>0</v>
      </c>
      <c r="EA66" s="652"/>
      <c r="EB66" s="652">
        <f>IF(ISERROR(VLOOKUP(AU66,'環境依存文字（電子入札利用不可）'!$A:$A,1,FALSE))=TRUE,IF(SUBSTITUTE(AU66,"　","")="",0,IF($CV$3&lt;=CODE(AU66),IF(AND($DB$3&lt;=CODE(AU66),CODE(AU66)&lt;=$DD$3),0,IF(AND($DG$3&lt;=CODE(AU66),CODE(AU66)&lt;=$DI$3),0,1)),0)),1)</f>
        <v>0</v>
      </c>
      <c r="EC66" s="652"/>
      <c r="ED66" s="652">
        <f>IF(ISERROR(VLOOKUP(AW66,'環境依存文字（電子入札利用不可）'!$A:$A,1,FALSE))=TRUE,IF(SUBSTITUTE(AW66,"　","")="",0,IF($CV$3&lt;=CODE(AW66),IF(AND($DB$3&lt;=CODE(AW66),CODE(AW66)&lt;=$DD$3),0,IF(AND($DG$3&lt;=CODE(AW66),CODE(AW66)&lt;=$DI$3),0,1)),0)),1)</f>
        <v>0</v>
      </c>
      <c r="EE66" s="652"/>
      <c r="EF66" s="652">
        <f>IF(ISERROR(VLOOKUP(AY66,'環境依存文字（電子入札利用不可）'!$A:$A,1,FALSE))=TRUE,IF(SUBSTITUTE(AY66,"　","")="",0,IF($CV$3&lt;=CODE(AY66),IF(AND($DB$3&lt;=CODE(AY66),CODE(AY66)&lt;=$DD$3),0,IF(AND($DG$3&lt;=CODE(AY66),CODE(AY66)&lt;=$DI$3),0,1)),0)),1)</f>
        <v>0</v>
      </c>
      <c r="EG66" s="652"/>
      <c r="EH66" s="652">
        <f>IF(ISERROR(VLOOKUP(BA66,'環境依存文字（電子入札利用不可）'!$A:$A,1,FALSE))=TRUE,IF(SUBSTITUTE(BA66,"　","")="",0,IF($CV$3&lt;=CODE(BA66),IF(AND($DB$3&lt;=CODE(BA66),CODE(BA66)&lt;=$DD$3),0,IF(AND($DG$3&lt;=CODE(BA66),CODE(BA66)&lt;=$DI$3),0,1)),0)),1)</f>
        <v>0</v>
      </c>
      <c r="EI66" s="652"/>
      <c r="EJ66" s="652">
        <f>IF(ISERROR(VLOOKUP(BC66,'環境依存文字（電子入札利用不可）'!$A:$A,1,FALSE))=TRUE,IF(SUBSTITUTE(BC66,"　","")="",0,IF($CV$3&lt;=CODE(BC66),IF(AND($DB$3&lt;=CODE(BC66),CODE(BC66)&lt;=$DD$3),0,IF(AND($DG$3&lt;=CODE(BC66),CODE(BC66)&lt;=$DI$3),0,1)),0)),1)</f>
        <v>0</v>
      </c>
      <c r="EK66" s="652"/>
      <c r="EL66" s="652">
        <f>IF(ISERROR(VLOOKUP(BE66,'環境依存文字（電子入札利用不可）'!$A:$A,1,FALSE))=TRUE,IF(SUBSTITUTE(BE66,"　","")="",0,IF($CV$3&lt;=CODE(BE66),IF(AND($DB$3&lt;=CODE(BE66),CODE(BE66)&lt;=$DD$3),0,IF(AND($DG$3&lt;=CODE(BE66),CODE(BE66)&lt;=$DI$3),0,1)),0)),1)</f>
        <v>0</v>
      </c>
      <c r="EM66" s="652"/>
      <c r="EN66" s="652">
        <f>IF(ISERROR(VLOOKUP(BG66,'環境依存文字（電子入札利用不可）'!$A:$A,1,FALSE))=TRUE,IF(SUBSTITUTE(BG66,"　","")="",0,IF($CV$3&lt;=CODE(BG66),IF(AND($DB$3&lt;=CODE(BG66),CODE(BG66)&lt;=$DD$3),0,IF(AND($DG$3&lt;=CODE(BG66),CODE(BG66)&lt;=$DI$3),0,1)),0)),1)</f>
        <v>0</v>
      </c>
      <c r="EO66" s="652"/>
      <c r="EP66" s="652">
        <f>IF(ISERROR(VLOOKUP(BI66,'環境依存文字（電子入札利用不可）'!$A:$A,1,FALSE))=TRUE,IF(SUBSTITUTE(BI66,"　","")="",0,IF($CV$3&lt;=CODE(BI66),IF(AND($DB$3&lt;=CODE(BI66),CODE(BI66)&lt;=$DD$3),0,IF(AND($DG$3&lt;=CODE(BI66),CODE(BI66)&lt;=$DI$3),0,1)),0)),1)</f>
        <v>0</v>
      </c>
      <c r="EQ66" s="652"/>
      <c r="ER66" s="652">
        <f>IF(ISERROR(VLOOKUP(BK66,'環境依存文字（電子入札利用不可）'!$A:$A,1,FALSE))=TRUE,IF(SUBSTITUTE(BK66,"　","")="",0,IF($CV$3&lt;=CODE(BK66),IF(AND($DB$3&lt;=CODE(BK66),CODE(BK66)&lt;=$DD$3),0,IF(AND($DG$3&lt;=CODE(BK66),CODE(BK66)&lt;=$DI$3),0,1)),0)),1)</f>
        <v>0</v>
      </c>
      <c r="ES66" s="652"/>
      <c r="ET66" s="652">
        <f>IF(ISERROR(VLOOKUP(BM66,'環境依存文字（電子入札利用不可）'!$A:$A,1,FALSE))=TRUE,IF(SUBSTITUTE(BM66,"　","")="",0,IF($CV$3&lt;=CODE(BM66),IF(AND($DB$3&lt;=CODE(BM66),CODE(BM66)&lt;=$DD$3),0,IF(AND($DG$3&lt;=CODE(BM66),CODE(BM66)&lt;=$DI$3),0,1)),0)),1)</f>
        <v>0</v>
      </c>
      <c r="EU66" s="652"/>
      <c r="EV66" s="652">
        <f>IF(ISERROR(VLOOKUP(BO66,'環境依存文字（電子入札利用不可）'!$A:$A,1,FALSE))=TRUE,IF(SUBSTITUTE(BO66,"　","")="",0,IF($CV$3&lt;=CODE(BO66),IF(AND($DB$3&lt;=CODE(BO66),CODE(BO66)&lt;=$DD$3),0,IF(AND($DG$3&lt;=CODE(BO66),CODE(BO66)&lt;=$DI$3),0,1)),0)),1)</f>
        <v>0</v>
      </c>
      <c r="EW66" s="652"/>
      <c r="EX66" s="652">
        <f>IF(ISERROR(VLOOKUP(BQ66,'環境依存文字（電子入札利用不可）'!$A:$A,1,FALSE))=TRUE,IF(SUBSTITUTE(BQ66,"　","")="",0,IF($CV$3&lt;=CODE(BQ66),IF(AND($DB$3&lt;=CODE(BQ66),CODE(BQ66)&lt;=$DD$3),0,IF(AND($DG$3&lt;=CODE(BQ66),CODE(BQ66)&lt;=$DI$3),0,1)),0)),1)</f>
        <v>0</v>
      </c>
      <c r="EY66" s="652"/>
      <c r="EZ66" s="652">
        <f>IF(ISERROR(VLOOKUP(BS66,'環境依存文字（電子入札利用不可）'!$A:$A,1,FALSE))=TRUE,IF(SUBSTITUTE(BS66,"　","")="",0,IF($CV$3&lt;=CODE(BS66),IF(AND($DB$3&lt;=CODE(BS66),CODE(BS66)&lt;=$DD$3),0,IF(AND($DG$3&lt;=CODE(BS66),CODE(BS66)&lt;=$DI$3),0,1)),0)),1)</f>
        <v>0</v>
      </c>
      <c r="FA66" s="652"/>
      <c r="FB66" s="652">
        <f>IF(ISERROR(VLOOKUP(BU66,'環境依存文字（電子入札利用不可）'!$A:$A,1,FALSE))=TRUE,IF(SUBSTITUTE(BU66,"　","")="",0,IF($CV$3&lt;=CODE(BU66),IF(AND($DB$3&lt;=CODE(BU66),CODE(BU66)&lt;=$DD$3),0,IF(AND($DG$3&lt;=CODE(BU66),CODE(BU66)&lt;=$DI$3),0,1)),0)),1)</f>
        <v>0</v>
      </c>
      <c r="FC66" s="652"/>
      <c r="FD66" s="652">
        <f>IF(ISERROR(VLOOKUP(BW66,'環境依存文字（電子入札利用不可）'!$A:$A,1,FALSE))=TRUE,IF(SUBSTITUTE(BW66,"　","")="",0,IF($CV$3&lt;=CODE(BW66),IF(AND($DB$3&lt;=CODE(BW66),CODE(BW66)&lt;=$DD$3),0,IF(AND($DG$3&lt;=CODE(BW66),CODE(BW66)&lt;=$DI$3),0,1)),0)),1)</f>
        <v>0</v>
      </c>
      <c r="FE66" s="652"/>
      <c r="FF66" s="652">
        <f>IF(ISERROR(VLOOKUP(BY66,'環境依存文字（電子入札利用不可）'!$A:$A,1,FALSE))=TRUE,IF(SUBSTITUTE(BY66,"　","")="",0,IF($CV$3&lt;=CODE(BY66),IF(AND($DB$3&lt;=CODE(BY66),CODE(BY66)&lt;=$DD$3),0,IF(AND($DG$3&lt;=CODE(BY66),CODE(BY66)&lt;=$DI$3),0,1)),0)),1)</f>
        <v>0</v>
      </c>
      <c r="FG66" s="652"/>
      <c r="FH66" s="652">
        <f>IF(ISERROR(VLOOKUP(CA66,'環境依存文字（電子入札利用不可）'!$A:$A,1,FALSE))=TRUE,IF(SUBSTITUTE(CA66,"　","")="",0,IF($CV$3&lt;=CODE(CA66),IF(AND($DB$3&lt;=CODE(CA66),CODE(CA66)&lt;=$DD$3),0,IF(AND($DG$3&lt;=CODE(CA66),CODE(CA66)&lt;=$DI$3),0,1)),0)),1)</f>
        <v>0</v>
      </c>
      <c r="FI66" s="652"/>
      <c r="FJ66" s="652">
        <f>IF(ISERROR(VLOOKUP(CC66,'環境依存文字（電子入札利用不可）'!$A:$A,1,FALSE))=TRUE,IF(SUBSTITUTE(CC66,"　","")="",0,IF($CV$3&lt;=CODE(CC66),IF(AND($DB$3&lt;=CODE(CC66),CODE(CC66)&lt;=$DD$3),0,IF(AND($DG$3&lt;=CODE(CC66),CODE(CC66)&lt;=$DI$3),0,1)),0)),1)</f>
        <v>0</v>
      </c>
      <c r="FK66" s="652"/>
      <c r="FL66" s="652">
        <f>IF(ISERROR(VLOOKUP(CE66,'環境依存文字（電子入札利用不可）'!$A:$A,1,FALSE))=TRUE,IF(SUBSTITUTE(CE66,"　","")="",0,IF($CV$3&lt;=CODE(CE66),IF(AND($DB$3&lt;=CODE(CE66),CODE(CE66)&lt;=$DD$3),0,IF(AND($DG$3&lt;=CODE(CE66),CODE(CE66)&lt;=$DI$3),0,1)),0)),1)</f>
        <v>0</v>
      </c>
      <c r="FM66" s="652"/>
      <c r="FN66" s="652">
        <f>IF(ISERROR(VLOOKUP(CG66,'環境依存文字（電子入札利用不可）'!$A:$A,1,FALSE))=TRUE,IF(SUBSTITUTE(CG66,"　","")="",0,IF($CV$3&lt;=CODE(CG66),IF(AND($DB$3&lt;=CODE(CG66),CODE(CG66)&lt;=$DD$3),0,IF(AND($DG$3&lt;=CODE(CG66),CODE(CG66)&lt;=$DI$3),0,1)),0)),1)</f>
        <v>0</v>
      </c>
      <c r="FO66" s="652"/>
      <c r="FP66" s="652">
        <f>IF(ISERROR(VLOOKUP(CI66,'環境依存文字（電子入札利用不可）'!$A:$A,1,FALSE))=TRUE,IF(SUBSTITUTE(CI66,"　","")="",0,IF($CV$3&lt;=CODE(CI66),IF(AND($DB$3&lt;=CODE(CI66),CODE(CI66)&lt;=$DD$3),0,IF(AND($DG$3&lt;=CODE(CI66),CODE(CI66)&lt;=$DI$3),0,1)),0)),1)</f>
        <v>0</v>
      </c>
      <c r="FQ66" s="652"/>
      <c r="FR66" s="652">
        <f>IF(ISERROR(VLOOKUP(CK66,'環境依存文字（電子入札利用不可）'!$A:$A,1,FALSE))=TRUE,IF(SUBSTITUTE(CK66,"　","")="",0,IF($CV$3&lt;=CODE(CK66),IF(AND($DB$3&lt;=CODE(CK66),CODE(CK66)&lt;=$DD$3),0,IF(AND($DG$3&lt;=CODE(CK66),CODE(CK66)&lt;=$DI$3),0,1)),0)),1)</f>
        <v>0</v>
      </c>
      <c r="FS66" s="652"/>
      <c r="FT66" s="652">
        <f>IF(ISERROR(VLOOKUP(CM66,'環境依存文字（電子入札利用不可）'!$A:$A,1,FALSE))=TRUE,IF(SUBSTITUTE(CM66,"　","")="",0,IF($CV$3&lt;=CODE(CM66),IF(AND($DB$3&lt;=CODE(CM66),CODE(CM66)&lt;=$DD$3),0,IF(AND($DG$3&lt;=CODE(CM66),CODE(CM66)&lt;=$DI$3),0,1)),0)),1)</f>
        <v>0</v>
      </c>
      <c r="FU66" s="652"/>
      <c r="FV66" s="652">
        <f>IF(ISERROR(VLOOKUP(CO66,'環境依存文字（電子入札利用不可）'!$A:$A,1,FALSE))=TRUE,IF(SUBSTITUTE(CO66,"　","")="",0,IF($CV$3&lt;=CODE(CO66),IF(AND($DB$3&lt;=CODE(CO66),CODE(CO66)&lt;=$DD$3),0,IF(AND($DG$3&lt;=CODE(CO66),CODE(CO66)&lt;=$DI$3),0,1)),0)),1)</f>
        <v>0</v>
      </c>
      <c r="FW66" s="652"/>
      <c r="FX66" s="652">
        <f>IF(ISERROR(VLOOKUP(CQ66,'環境依存文字（電子入札利用不可）'!$A:$A,1,FALSE))=TRUE,IF(SUBSTITUTE(CQ66,"　","")="",0,IF($CV$3&lt;=CODE(CQ66),IF(AND($DB$3&lt;=CODE(CQ66),CODE(CQ66)&lt;=$DD$3),0,IF(AND($DG$3&lt;=CODE(CQ66),CODE(CQ66)&lt;=$DI$3),0,1)),0)),1)</f>
        <v>0</v>
      </c>
    </row>
    <row r="67" spans="1:180" s="411" customFormat="1" ht="23.25" customHeight="1">
      <c r="A67" s="632"/>
      <c r="B67" s="1424">
        <v>8</v>
      </c>
      <c r="C67" s="1426" t="str">
        <f>+IF(入力シート!$F237="","",入力シート!F237)</f>
        <v/>
      </c>
      <c r="D67" s="1427"/>
      <c r="E67" s="1430" t="s">
        <v>34</v>
      </c>
      <c r="F67" s="1432" t="str">
        <f>+IF(入力シート!$H237="","",MID(TEXT(入力シート!$H237,"0#"),入力シート!$BJ$9,1))</f>
        <v/>
      </c>
      <c r="G67" s="1427"/>
      <c r="H67" s="1432" t="str">
        <f>+IF(入力シート!$H237="","",MID(TEXT(入力シート!$H237,"0#"),入力シート!$BL$9,1))</f>
        <v/>
      </c>
      <c r="I67" s="1427"/>
      <c r="J67" s="1430" t="s">
        <v>34</v>
      </c>
      <c r="K67" s="1434" t="str">
        <f>+IF(入力シート!$J237="","",MID(TEXT(入力シート!$J237,"00000#"),入力シート!$BJ$9,1))</f>
        <v/>
      </c>
      <c r="L67" s="1435"/>
      <c r="M67" s="1434" t="str">
        <f>+IF(入力シート!$J237="","",MID(TEXT(入力シート!$J237,"00000#"),入力シート!$BL$9,1))</f>
        <v/>
      </c>
      <c r="N67" s="1435"/>
      <c r="O67" s="1434" t="str">
        <f>+IF(入力シート!$J237="","",MID(TEXT(入力シート!$J237,"00000#"),入力シート!$BN$9,1))</f>
        <v/>
      </c>
      <c r="P67" s="1435"/>
      <c r="Q67" s="1434" t="str">
        <f>+IF(入力シート!$J237="","",MID(TEXT(入力シート!$J237,"00000#"),入力シート!$BP$9,1))</f>
        <v/>
      </c>
      <c r="R67" s="1435"/>
      <c r="S67" s="1434" t="str">
        <f>+IF(入力シート!$J237="","",MID(TEXT(入力シート!$J237,"00000#"),入力シート!$BR$9,1))</f>
        <v/>
      </c>
      <c r="T67" s="1435"/>
      <c r="U67" s="1434" t="str">
        <f>+IF(入力シート!$J237="","",MID(TEXT(入力シート!$J237,"00000#"),入力シート!$BT$9,1))</f>
        <v/>
      </c>
      <c r="V67" s="1435"/>
      <c r="W67" s="1447" t="str">
        <f>+IF(入力シート!$L237="","",MID(入力シート!$L237,入力シート!BI$181,1))</f>
        <v/>
      </c>
      <c r="X67" s="1416"/>
      <c r="Y67" s="1416" t="str">
        <f>+IF(入力シート!$L237="","",MID(入力シート!$L237,入力シート!BK$181,1))</f>
        <v/>
      </c>
      <c r="Z67" s="1416"/>
      <c r="AA67" s="1416" t="str">
        <f>+IF(入力シート!$L237="","",MID(入力シート!$L237,入力シート!BM$181,1))</f>
        <v/>
      </c>
      <c r="AB67" s="1416"/>
      <c r="AC67" s="1416" t="str">
        <f>+IF(入力シート!$L237="","",MID(入力シート!$L237,入力シート!BO$181,1))</f>
        <v/>
      </c>
      <c r="AD67" s="1416"/>
      <c r="AE67" s="1416" t="str">
        <f>+IF(入力シート!$L237="","",MID(入力シート!$L237,入力シート!BQ$181,1))</f>
        <v/>
      </c>
      <c r="AF67" s="1416"/>
      <c r="AG67" s="1416" t="str">
        <f>+IF(入力シート!$L237="","",MID(入力シート!$L237,入力シート!BS$181,1))</f>
        <v/>
      </c>
      <c r="AH67" s="1416"/>
      <c r="AI67" s="1416" t="str">
        <f>+IF(入力シート!$L237="","",MID(入力シート!$L237,入力シート!BU$181,1))</f>
        <v/>
      </c>
      <c r="AJ67" s="1416"/>
      <c r="AK67" s="1416" t="str">
        <f>+IF(入力シート!$L237="","",MID(入力シート!$L237,入力シート!BW$181,1))</f>
        <v/>
      </c>
      <c r="AL67" s="1416"/>
      <c r="AM67" s="1416" t="str">
        <f>+IF(入力シート!$L237="","",MID(入力シート!$L237,入力シート!BY$181,1))</f>
        <v/>
      </c>
      <c r="AN67" s="1416"/>
      <c r="AO67" s="1416" t="str">
        <f>+IF(入力シート!$L237="","",MID(入力シート!$L237,入力シート!CA$181,1))</f>
        <v/>
      </c>
      <c r="AP67" s="1416"/>
      <c r="AQ67" s="1416" t="str">
        <f>+IF(入力シート!$L237="","",MID(入力シート!$L237,入力シート!CC$181,1))</f>
        <v/>
      </c>
      <c r="AR67" s="1416"/>
      <c r="AS67" s="1416" t="str">
        <f>+IF(入力シート!$L237="","",MID(入力シート!$L237,入力シート!CE$181,1))</f>
        <v/>
      </c>
      <c r="AT67" s="1416"/>
      <c r="AU67" s="1416" t="str">
        <f>+IF(入力シート!$L237="","",MID(入力シート!$L237,入力シート!CG$181,1))</f>
        <v/>
      </c>
      <c r="AV67" s="1416"/>
      <c r="AW67" s="1416" t="str">
        <f>+IF(入力シート!$L237="","",MID(入力シート!$L237,入力シート!CI$181,1))</f>
        <v/>
      </c>
      <c r="AX67" s="1416"/>
      <c r="AY67" s="1416" t="str">
        <f>+IF(入力シート!$L237="","",MID(入力シート!$L237,入力シート!CK$181,1))</f>
        <v/>
      </c>
      <c r="AZ67" s="1416"/>
      <c r="BA67" s="1416" t="str">
        <f>+IF(入力シート!$L237="","",MID(入力シート!$L237,入力シート!CM$181,1))</f>
        <v/>
      </c>
      <c r="BB67" s="1416"/>
      <c r="BC67" s="1416" t="str">
        <f>+IF(入力シート!$L237="","",MID(入力シート!$L237,入力シート!CO$181,1))</f>
        <v/>
      </c>
      <c r="BD67" s="1416"/>
      <c r="BE67" s="1811" t="str">
        <f>+IF(入力シート!$L237="","",MID(入力シート!$L237,入力シート!CQ$181,1))</f>
        <v/>
      </c>
      <c r="BF67" s="1812"/>
      <c r="BG67" s="655" t="str">
        <f>+IF(入力シート!$AH237="","",MID(TEXT(入力シート!$AH237,"00#"),入力シート!BI$183,1))</f>
        <v/>
      </c>
      <c r="BH67" s="656" t="str">
        <f>+IF(入力シート!$AH237="","",MID(TEXT(入力シート!$AH237,"00#"),入力シート!BJ$183,1))</f>
        <v/>
      </c>
      <c r="BI67" s="552" t="str">
        <f>+IF(入力シート!$AH237="","",MID(TEXT(入力シート!$AH237,"00#"),入力シート!BK$183,1))</f>
        <v/>
      </c>
      <c r="BJ67" s="553" t="s">
        <v>34</v>
      </c>
      <c r="BK67" s="552" t="str">
        <f>+IF(入力シート!$AK237="","",MID(TEXT(入力シート!$AK237,"000#"),入力シート!BI$183,1))</f>
        <v/>
      </c>
      <c r="BL67" s="552" t="str">
        <f>+IF(入力シート!$AK237="","",MID(TEXT(入力シート!$AK237,"000#"),入力シート!BJ$183,1))</f>
        <v/>
      </c>
      <c r="BM67" s="552" t="str">
        <f>+IF(入力シート!$AK237="","",MID(TEXT(入力シート!$AK237,"000#"),入力シート!BK$183,1))</f>
        <v/>
      </c>
      <c r="BN67" s="552" t="str">
        <f>+IF(入力シート!$AK237="","",MID(TEXT(入力シート!$AK237,"000#"),入力シート!BL$183,1))</f>
        <v/>
      </c>
      <c r="BO67" s="1418" t="str">
        <f>+IF(入力シート!$AM237="","",MID(入力シート!$AM237,入力シート!BI$181,1))</f>
        <v/>
      </c>
      <c r="BP67" s="1419"/>
      <c r="BQ67" s="1420" t="str">
        <f>+IF(入力シート!$AM237="","",MID(入力シート!$AM237,入力シート!BK$181,1))</f>
        <v/>
      </c>
      <c r="BR67" s="1421"/>
      <c r="BS67" s="1420" t="str">
        <f>+IF(入力シート!$AM237="","",MID(入力シート!$AM237,入力シート!BM$181,1))</f>
        <v/>
      </c>
      <c r="BT67" s="1421"/>
      <c r="BU67" s="1441" t="str">
        <f>+IF(入力シート!$AM237="","",MID(入力シート!$AM237,入力シート!BO$181,1))</f>
        <v/>
      </c>
      <c r="BV67" s="1442"/>
      <c r="BW67" s="1420" t="str">
        <f>+IF(入力シート!$AM237="","",MID(入力シート!$AM237,入力シート!BQ$181,1))</f>
        <v/>
      </c>
      <c r="BX67" s="1421"/>
      <c r="BY67" s="1420" t="str">
        <f>+IF(入力シート!$AM237="","",MID(入力シート!$AM237,入力シート!BS$181,1))</f>
        <v/>
      </c>
      <c r="BZ67" s="1421"/>
      <c r="CA67" s="1441" t="str">
        <f>+IF(入力シート!$AM237="","",MID(入力シート!$AM237,入力シート!BU$181,1))</f>
        <v/>
      </c>
      <c r="CB67" s="1442"/>
      <c r="CC67" s="1420" t="str">
        <f>+IF(入力シート!$AM237="","",MID(入力シート!$AM237,入力シート!BW$181,1))</f>
        <v/>
      </c>
      <c r="CD67" s="1443"/>
      <c r="CE67" s="1422" t="str">
        <f>+IF(入力シート!$Z237="","",MID(入力シート!$Z237,入力シート!BI$181,1))</f>
        <v/>
      </c>
      <c r="CF67" s="1423"/>
      <c r="CG67" s="1438" t="str">
        <f>+IF(入力シート!$Z237="","",MID(入力シート!$Z237,入力シート!BK$181,1))</f>
        <v/>
      </c>
      <c r="CH67" s="1439"/>
      <c r="CI67" s="1438" t="str">
        <f>+IF(入力シート!$Z237="","",MID(入力シート!$Z237,入力シート!BM$181,1))</f>
        <v/>
      </c>
      <c r="CJ67" s="1439"/>
      <c r="CK67" s="1438" t="str">
        <f>+IF(入力シート!$Z237="","",MID(入力シート!$Z237,入力シート!BO$181,1))</f>
        <v/>
      </c>
      <c r="CL67" s="1439"/>
      <c r="CM67" s="1438" t="str">
        <f>+IF(入力シート!$Z237="","",MID(入力シート!$Z237,入力シート!BQ$181,1))</f>
        <v/>
      </c>
      <c r="CN67" s="1439"/>
      <c r="CO67" s="1438" t="str">
        <f>+IF(入力シート!$Z237="","",MID(入力シート!$Z237,入力シート!BS$181,1))</f>
        <v/>
      </c>
      <c r="CP67" s="1439"/>
      <c r="CQ67" s="1438" t="str">
        <f>+IF(入力シート!$Z237="","",MID(入力シート!$Z237,入力シート!BU$181,1))</f>
        <v/>
      </c>
      <c r="CR67" s="1440"/>
      <c r="CS67" s="654"/>
      <c r="CT67" s="654"/>
      <c r="CU67" s="654"/>
      <c r="CV67" s="654" t="str">
        <f>+IF(入力シート!$Z237="","",MID(入力シート!$Z237,入力シート!BU$181,1))</f>
        <v/>
      </c>
      <c r="CW67" s="654"/>
      <c r="CX67" s="566"/>
      <c r="CY67" s="566"/>
      <c r="CZ67" s="566"/>
      <c r="DA67" s="566"/>
      <c r="DB67" s="589">
        <f>+SUM(DD67:FX68)</f>
        <v>0</v>
      </c>
      <c r="DD67" s="652">
        <f>IF(ISERROR(VLOOKUP(W67,'環境依存文字（電子入札利用不可）'!$A:$A,1,FALSE))=TRUE,IF(SUBSTITUTE(W67,"　","")="",0,IF($CV$3&lt;=CODE(W67),IF(AND($DB$3&lt;=CODE(W67),CODE(W67)&lt;=$DD$3),0,IF(AND($DG$3&lt;=CODE(W67),CODE(W67)&lt;=$DI$3),0,1)),0)),1)</f>
        <v>0</v>
      </c>
      <c r="DE67" s="652"/>
      <c r="DF67" s="652">
        <f>IF(ISERROR(VLOOKUP(Y67,'環境依存文字（電子入札利用不可）'!$A:$A,1,FALSE))=TRUE,IF(SUBSTITUTE(Y67,"　","")="",0,IF($CV$3&lt;=CODE(Y67),IF(AND($DB$3&lt;=CODE(Y67),CODE(Y67)&lt;=$DD$3),0,IF(AND($DG$3&lt;=CODE(Y67),CODE(Y67)&lt;=$DI$3),0,1)),0)),1)</f>
        <v>0</v>
      </c>
      <c r="DG67" s="652"/>
      <c r="DH67" s="652">
        <f>IF(ISERROR(VLOOKUP(AA67,'環境依存文字（電子入札利用不可）'!$A:$A,1,FALSE))=TRUE,IF(SUBSTITUTE(AA67,"　","")="",0,IF($CV$3&lt;=CODE(AA67),IF(AND($DB$3&lt;=CODE(AA67),CODE(AA67)&lt;=$DD$3),0,IF(AND($DG$3&lt;=CODE(AA67),CODE(AA67)&lt;=$DI$3),0,1)),0)),1)</f>
        <v>0</v>
      </c>
      <c r="DI67" s="652"/>
      <c r="DJ67" s="652">
        <f>IF(ISERROR(VLOOKUP(AC67,'環境依存文字（電子入札利用不可）'!$A:$A,1,FALSE))=TRUE,IF(SUBSTITUTE(AC67,"　","")="",0,IF($CV$3&lt;=CODE(AC67),IF(AND($DB$3&lt;=CODE(AC67),CODE(AC67)&lt;=$DD$3),0,IF(AND($DG$3&lt;=CODE(AC67),CODE(AC67)&lt;=$DI$3),0,1)),0)),1)</f>
        <v>0</v>
      </c>
      <c r="DK67" s="652"/>
      <c r="DL67" s="652">
        <f>IF(ISERROR(VLOOKUP(AE67,'環境依存文字（電子入札利用不可）'!$A:$A,1,FALSE))=TRUE,IF(SUBSTITUTE(AE67,"　","")="",0,IF($CV$3&lt;=CODE(AE67),IF(AND($DB$3&lt;=CODE(AE67),CODE(AE67)&lt;=$DD$3),0,IF(AND($DG$3&lt;=CODE(AE67),CODE(AE67)&lt;=$DI$3),0,1)),0)),1)</f>
        <v>0</v>
      </c>
      <c r="DM67" s="652"/>
      <c r="DN67" s="652">
        <f>IF(ISERROR(VLOOKUP(AG67,'環境依存文字（電子入札利用不可）'!$A:$A,1,FALSE))=TRUE,IF(SUBSTITUTE(AG67,"　","")="",0,IF($CV$3&lt;=CODE(AG67),IF(AND($DB$3&lt;=CODE(AG67),CODE(AG67)&lt;=$DD$3),0,IF(AND($DG$3&lt;=CODE(AG67),CODE(AG67)&lt;=$DI$3),0,1)),0)),1)</f>
        <v>0</v>
      </c>
      <c r="DO67" s="652"/>
      <c r="DP67" s="652">
        <f>IF(ISERROR(VLOOKUP(AI67,'環境依存文字（電子入札利用不可）'!$A:$A,1,FALSE))=TRUE,IF(SUBSTITUTE(AI67,"　","")="",0,IF($CV$3&lt;=CODE(AI67),IF(AND($DB$3&lt;=CODE(AI67),CODE(AI67)&lt;=$DD$3),0,IF(AND($DG$3&lt;=CODE(AI67),CODE(AI67)&lt;=$DI$3),0,1)),0)),1)</f>
        <v>0</v>
      </c>
      <c r="DQ67" s="652"/>
      <c r="DR67" s="652">
        <f>IF(ISERROR(VLOOKUP(AK67,'環境依存文字（電子入札利用不可）'!$A:$A,1,FALSE))=TRUE,IF(SUBSTITUTE(AK67,"　","")="",0,IF($CV$3&lt;=CODE(AK67),IF(AND($DB$3&lt;=CODE(AK67),CODE(AK67)&lt;=$DD$3),0,IF(AND($DG$3&lt;=CODE(AK67),CODE(AK67)&lt;=$DI$3),0,1)),0)),1)</f>
        <v>0</v>
      </c>
      <c r="DS67" s="652"/>
      <c r="DT67" s="652">
        <f>IF(ISERROR(VLOOKUP(AM67,'環境依存文字（電子入札利用不可）'!$A:$A,1,FALSE))=TRUE,IF(SUBSTITUTE(AM67,"　","")="",0,IF($CV$3&lt;=CODE(AM67),IF(AND($DB$3&lt;=CODE(AM67),CODE(AM67)&lt;=$DD$3),0,IF(AND($DG$3&lt;=CODE(AM67),CODE(AM67)&lt;=$DI$3),0,1)),0)),1)</f>
        <v>0</v>
      </c>
      <c r="DU67" s="652"/>
      <c r="DV67" s="652">
        <f>IF(ISERROR(VLOOKUP(AO67,'環境依存文字（電子入札利用不可）'!$A:$A,1,FALSE))=TRUE,IF(SUBSTITUTE(AO67,"　","")="",0,IF($CV$3&lt;=CODE(AO67),IF(AND($DB$3&lt;=CODE(AO67),CODE(AO67)&lt;=$DD$3),0,IF(AND($DG$3&lt;=CODE(AO67),CODE(AO67)&lt;=$DI$3),0,1)),0)),1)</f>
        <v>0</v>
      </c>
      <c r="DW67" s="652"/>
      <c r="DX67" s="652">
        <f>IF(ISERROR(VLOOKUP(AQ67,'環境依存文字（電子入札利用不可）'!$A:$A,1,FALSE))=TRUE,IF(SUBSTITUTE(AQ67,"　","")="",0,IF($CV$3&lt;=CODE(AQ67),IF(AND($DB$3&lt;=CODE(AQ67),CODE(AQ67)&lt;=$DD$3),0,IF(AND($DG$3&lt;=CODE(AQ67),CODE(AQ67)&lt;=$DI$3),0,1)),0)),1)</f>
        <v>0</v>
      </c>
      <c r="DY67" s="652"/>
      <c r="DZ67" s="652">
        <f>IF(ISERROR(VLOOKUP(AS67,'環境依存文字（電子入札利用不可）'!$A:$A,1,FALSE))=TRUE,IF(SUBSTITUTE(AS67,"　","")="",0,IF($CV$3&lt;=CODE(AS67),IF(AND($DB$3&lt;=CODE(AS67),CODE(AS67)&lt;=$DD$3),0,IF(AND($DG$3&lt;=CODE(AS67),CODE(AS67)&lt;=$DI$3),0,1)),0)),1)</f>
        <v>0</v>
      </c>
      <c r="EA67" s="652"/>
      <c r="EB67" s="652">
        <f>IF(ISERROR(VLOOKUP(AU67,'環境依存文字（電子入札利用不可）'!$A:$A,1,FALSE))=TRUE,IF(SUBSTITUTE(AU67,"　","")="",0,IF($CV$3&lt;=CODE(AU67),IF(AND($DB$3&lt;=CODE(AU67),CODE(AU67)&lt;=$DD$3),0,IF(AND($DG$3&lt;=CODE(AU67),CODE(AU67)&lt;=$DI$3),0,1)),0)),1)</f>
        <v>0</v>
      </c>
      <c r="EC67" s="652"/>
      <c r="ED67" s="652">
        <f>IF(ISERROR(VLOOKUP(AW67,'環境依存文字（電子入札利用不可）'!$A:$A,1,FALSE))=TRUE,IF(SUBSTITUTE(AW67,"　","")="",0,IF($CV$3&lt;=CODE(AW67),IF(AND($DB$3&lt;=CODE(AW67),CODE(AW67)&lt;=$DD$3),0,IF(AND($DG$3&lt;=CODE(AW67),CODE(AW67)&lt;=$DI$3),0,1)),0)),1)</f>
        <v>0</v>
      </c>
      <c r="EE67" s="652"/>
      <c r="EF67" s="652">
        <f>IF(ISERROR(VLOOKUP(AY67,'環境依存文字（電子入札利用不可）'!$A:$A,1,FALSE))=TRUE,IF(SUBSTITUTE(AY67,"　","")="",0,IF($CV$3&lt;=CODE(AY67),IF(AND($DB$3&lt;=CODE(AY67),CODE(AY67)&lt;=$DD$3),0,IF(AND($DG$3&lt;=CODE(AY67),CODE(AY67)&lt;=$DI$3),0,1)),0)),1)</f>
        <v>0</v>
      </c>
      <c r="EG67" s="652"/>
      <c r="EH67" s="652">
        <f>IF(ISERROR(VLOOKUP(BA67,'環境依存文字（電子入札利用不可）'!$A:$A,1,FALSE))=TRUE,IF(SUBSTITUTE(BA67,"　","")="",0,IF($CV$3&lt;=CODE(BA67),IF(AND($DB$3&lt;=CODE(BA67),CODE(BA67)&lt;=$DD$3),0,IF(AND($DG$3&lt;=CODE(BA67),CODE(BA67)&lt;=$DI$3),0,1)),0)),1)</f>
        <v>0</v>
      </c>
      <c r="EI67" s="652"/>
      <c r="EJ67" s="652">
        <f>IF(ISERROR(VLOOKUP(BC67,'環境依存文字（電子入札利用不可）'!$A:$A,1,FALSE))=TRUE,IF(SUBSTITUTE(BC67,"　","")="",0,IF($CV$3&lt;=CODE(BC67),IF(AND($DB$3&lt;=CODE(BC67),CODE(BC67)&lt;=$DD$3),0,IF(AND($DG$3&lt;=CODE(BC67),CODE(BC67)&lt;=$DI$3),0,1)),0)),1)</f>
        <v>0</v>
      </c>
      <c r="EK67" s="652"/>
      <c r="EL67" s="652">
        <f>IF(ISERROR(VLOOKUP(BE67,'環境依存文字（電子入札利用不可）'!$A:$A,1,FALSE))=TRUE,IF(SUBSTITUTE(BE67,"　","")="",0,IF($CV$3&lt;=CODE(BE67),IF(AND($DB$3&lt;=CODE(BE67),CODE(BE67)&lt;=$DD$3),0,IF(AND($DG$3&lt;=CODE(BE67),CODE(BE67)&lt;=$DI$3),0,1)),0)),1)</f>
        <v>0</v>
      </c>
      <c r="EM67" s="652"/>
      <c r="EN67" s="652"/>
      <c r="EO67" s="652"/>
      <c r="EP67" s="652"/>
      <c r="EQ67" s="652"/>
      <c r="ER67" s="652"/>
      <c r="ES67" s="652"/>
      <c r="ET67" s="652"/>
      <c r="EU67" s="652"/>
      <c r="EV67" s="652">
        <f>IF(ISERROR(VLOOKUP(BO67,'環境依存文字（電子入札利用不可）'!$A:$A,1,FALSE))=TRUE,IF(SUBSTITUTE(BO67,"　","")="",0,IF($CV$3&lt;=CODE(BO67),IF(AND($DB$3&lt;=CODE(BO67),CODE(BO67)&lt;=$DD$3),0,IF(AND($DG$3&lt;=CODE(BO67),CODE(BO67)&lt;=$DI$3),0,1)),0)),1)</f>
        <v>0</v>
      </c>
      <c r="EW67" s="652"/>
      <c r="EX67" s="652">
        <f>IF(ISERROR(VLOOKUP(BQ67,'環境依存文字（電子入札利用不可）'!$A:$A,1,FALSE))=TRUE,IF(SUBSTITUTE(BQ67,"　","")="",0,IF($CV$3&lt;=CODE(BQ67),IF(AND($DB$3&lt;=CODE(BQ67),CODE(BQ67)&lt;=$DD$3),0,IF(AND($DG$3&lt;=CODE(BQ67),CODE(BQ67)&lt;=$DI$3),0,1)),0)),1)</f>
        <v>0</v>
      </c>
      <c r="EY67" s="652"/>
      <c r="EZ67" s="652">
        <f>IF(ISERROR(VLOOKUP(BS67,'環境依存文字（電子入札利用不可）'!$A:$A,1,FALSE))=TRUE,IF(SUBSTITUTE(BS67,"　","")="",0,IF($CV$3&lt;=CODE(BS67),IF(AND($DB$3&lt;=CODE(BS67),CODE(BS67)&lt;=$DD$3),0,IF(AND($DG$3&lt;=CODE(BS67),CODE(BS67)&lt;=$DI$3),0,1)),0)),1)</f>
        <v>0</v>
      </c>
      <c r="FA67" s="652"/>
      <c r="FB67" s="652">
        <f>IF(ISERROR(VLOOKUP(BU67,'環境依存文字（電子入札利用不可）'!$A:$A,1,FALSE))=TRUE,IF(SUBSTITUTE(BU67,"　","")="",0,IF($CV$3&lt;=CODE(BU67),IF(AND($DB$3&lt;=CODE(BU67),CODE(BU67)&lt;=$DD$3),0,IF(AND($DG$3&lt;=CODE(BU67),CODE(BU67)&lt;=$DI$3),0,1)),0)),1)</f>
        <v>0</v>
      </c>
      <c r="FC67" s="652"/>
      <c r="FD67" s="652">
        <f>IF(ISERROR(VLOOKUP(BW67,'環境依存文字（電子入札利用不可）'!$A:$A,1,FALSE))=TRUE,IF(SUBSTITUTE(BW67,"　","")="",0,IF($CV$3&lt;=CODE(BW67),IF(AND($DB$3&lt;=CODE(BW67),CODE(BW67)&lt;=$DD$3),0,IF(AND($DG$3&lt;=CODE(BW67),CODE(BW67)&lt;=$DI$3),0,1)),0)),1)</f>
        <v>0</v>
      </c>
      <c r="FE67" s="652"/>
      <c r="FF67" s="652">
        <f>IF(ISERROR(VLOOKUP(BY67,'環境依存文字（電子入札利用不可）'!$A:$A,1,FALSE))=TRUE,IF(SUBSTITUTE(BY67,"　","")="",0,IF($CV$3&lt;=CODE(BY67),IF(AND($DB$3&lt;=CODE(BY67),CODE(BY67)&lt;=$DD$3),0,IF(AND($DG$3&lt;=CODE(BY67),CODE(BY67)&lt;=$DI$3),0,1)),0)),1)</f>
        <v>0</v>
      </c>
      <c r="FG67" s="652"/>
      <c r="FH67" s="652">
        <f>IF(ISERROR(VLOOKUP(CA67,'環境依存文字（電子入札利用不可）'!$A:$A,1,FALSE))=TRUE,IF(SUBSTITUTE(CA67,"　","")="",0,IF($CV$3&lt;=CODE(CA67),IF(AND($DB$3&lt;=CODE(CA67),CODE(CA67)&lt;=$DD$3),0,IF(AND($DG$3&lt;=CODE(CA67),CODE(CA67)&lt;=$DI$3),0,1)),0)),1)</f>
        <v>0</v>
      </c>
      <c r="FI67" s="652"/>
      <c r="FJ67" s="652">
        <f>IF(ISERROR(VLOOKUP(CC67,'環境依存文字（電子入札利用不可）'!$A:$A,1,FALSE))=TRUE,IF(SUBSTITUTE(CC67,"　","")="",0,IF($CV$3&lt;=CODE(CC67),IF(AND($DB$3&lt;=CODE(CC67),CODE(CC67)&lt;=$DD$3),0,IF(AND($DG$3&lt;=CODE(CC67),CODE(CC67)&lt;=$DI$3),0,1)),0)),1)</f>
        <v>0</v>
      </c>
      <c r="FK67" s="652"/>
      <c r="FL67" s="652">
        <f>IF(ISERROR(VLOOKUP(CE67,'環境依存文字（電子入札利用不可）'!$A:$A,1,FALSE))=TRUE,IF(SUBSTITUTE(CE67,"　","")="",0,IF($CV$3&lt;=CODE(CE67),IF(AND($DB$3&lt;=CODE(CE67),CODE(CE67)&lt;=$DD$3),0,IF(AND($DG$3&lt;=CODE(CE67),CODE(CE67)&lt;=$DI$3),0,1)),0)),1)</f>
        <v>0</v>
      </c>
      <c r="FM67" s="652"/>
      <c r="FN67" s="652">
        <f>IF(ISERROR(VLOOKUP(CG67,'環境依存文字（電子入札利用不可）'!$A:$A,1,FALSE))=TRUE,IF(SUBSTITUTE(CG67,"　","")="",0,IF($CV$3&lt;=CODE(CG67),IF(AND($DB$3&lt;=CODE(CG67),CODE(CG67)&lt;=$DD$3),0,IF(AND($DG$3&lt;=CODE(CG67),CODE(CG67)&lt;=$DI$3),0,1)),0)),1)</f>
        <v>0</v>
      </c>
      <c r="FO67" s="652"/>
      <c r="FP67" s="652">
        <f>IF(ISERROR(VLOOKUP(CI67,'環境依存文字（電子入札利用不可）'!$A:$A,1,FALSE))=TRUE,IF(SUBSTITUTE(CI67,"　","")="",0,IF($CV$3&lt;=CODE(CI67),IF(AND($DB$3&lt;=CODE(CI67),CODE(CI67)&lt;=$DD$3),0,IF(AND($DG$3&lt;=CODE(CI67),CODE(CI67)&lt;=$DI$3),0,1)),0)),1)</f>
        <v>0</v>
      </c>
      <c r="FQ67" s="652"/>
      <c r="FR67" s="652">
        <f>IF(ISERROR(VLOOKUP(CK67,'環境依存文字（電子入札利用不可）'!$A:$A,1,FALSE))=TRUE,IF(SUBSTITUTE(CK67,"　","")="",0,IF($CV$3&lt;=CODE(CK67),IF(AND($DB$3&lt;=CODE(CK67),CODE(CK67)&lt;=$DD$3),0,IF(AND($DG$3&lt;=CODE(CK67),CODE(CK67)&lt;=$DI$3),0,1)),0)),1)</f>
        <v>0</v>
      </c>
      <c r="FS67" s="652"/>
      <c r="FT67" s="652">
        <f>IF(ISERROR(VLOOKUP(CM67,'環境依存文字（電子入札利用不可）'!$A:$A,1,FALSE))=TRUE,IF(SUBSTITUTE(CM67,"　","")="",0,IF($CV$3&lt;=CODE(CM67),IF(AND($DB$3&lt;=CODE(CM67),CODE(CM67)&lt;=$DD$3),0,IF(AND($DG$3&lt;=CODE(CM67),CODE(CM67)&lt;=$DI$3),0,1)),0)),1)</f>
        <v>0</v>
      </c>
      <c r="FU67" s="652"/>
      <c r="FV67" s="652">
        <f>IF(ISERROR(VLOOKUP(CO67,'環境依存文字（電子入札利用不可）'!$A:$A,1,FALSE))=TRUE,IF(SUBSTITUTE(CO67,"　","")="",0,IF($CV$3&lt;=CODE(CO67),IF(AND($DB$3&lt;=CODE(CO67),CODE(CO67)&lt;=$DD$3),0,IF(AND($DG$3&lt;=CODE(CO67),CODE(CO67)&lt;=$DI$3),0,1)),0)),1)</f>
        <v>0</v>
      </c>
      <c r="FW67" s="652"/>
      <c r="FX67" s="652">
        <f>IF(ISERROR(VLOOKUP(CQ67,'環境依存文字（電子入札利用不可）'!$A:$A,1,FALSE))=TRUE,IF(SUBSTITUTE(CQ67,"　","")="",0,IF($CV$3&lt;=CODE(CQ67),IF(AND($DB$3&lt;=CODE(CQ67),CODE(CQ67)&lt;=$DD$3),0,IF(AND($DG$3&lt;=CODE(CQ67),CODE(CQ67)&lt;=$DI$3),0,1)),0)),1)</f>
        <v>0</v>
      </c>
    </row>
    <row r="68" spans="1:180" ht="24" customHeight="1" thickBot="1">
      <c r="B68" s="1425"/>
      <c r="C68" s="1428"/>
      <c r="D68" s="1429"/>
      <c r="E68" s="1431"/>
      <c r="F68" s="1433"/>
      <c r="G68" s="1429"/>
      <c r="H68" s="1433"/>
      <c r="I68" s="1429"/>
      <c r="J68" s="1431"/>
      <c r="K68" s="1436"/>
      <c r="L68" s="1437"/>
      <c r="M68" s="1436"/>
      <c r="N68" s="1437"/>
      <c r="O68" s="1436"/>
      <c r="P68" s="1437"/>
      <c r="Q68" s="1436"/>
      <c r="R68" s="1437"/>
      <c r="S68" s="1436"/>
      <c r="T68" s="1437"/>
      <c r="U68" s="1436"/>
      <c r="V68" s="1437"/>
      <c r="W68" s="1448" t="str">
        <f>+IF(入力シート!$L237="","",MID(入力シート!$L237,入力シート!CS$181,1))</f>
        <v/>
      </c>
      <c r="X68" s="1414"/>
      <c r="Y68" s="1414" t="str">
        <f>+IF(入力シート!$L237="","",MID(入力シート!$L237,入力シート!CU$181,1))</f>
        <v/>
      </c>
      <c r="Z68" s="1414"/>
      <c r="AA68" s="1414" t="str">
        <f>+IF(入力シート!$L237="","",MID(入力シート!$L237,入力シート!CW$181,1))</f>
        <v/>
      </c>
      <c r="AB68" s="1414"/>
      <c r="AC68" s="1414" t="str">
        <f>+IF(入力シート!$L237="","",MID(入力シート!$L237,入力シート!CY$181,1))</f>
        <v/>
      </c>
      <c r="AD68" s="1414"/>
      <c r="AE68" s="1414" t="str">
        <f>+IF(入力シート!$L237="","",MID(入力シート!$L237,入力シート!DA$181,1))</f>
        <v/>
      </c>
      <c r="AF68" s="1414"/>
      <c r="AG68" s="1414" t="str">
        <f>+IF(入力シート!$L237="","",MID(入力シート!$L237,入力シート!DC$181,1))</f>
        <v/>
      </c>
      <c r="AH68" s="1414"/>
      <c r="AI68" s="1414" t="str">
        <f>+IF(入力シート!$L237="","",MID(入力シート!$L237,入力シート!DE$181,1))</f>
        <v/>
      </c>
      <c r="AJ68" s="1414"/>
      <c r="AK68" s="1414" t="str">
        <f>+IF(入力シート!$L237="","",MID(入力シート!$L237,入力シート!DG$181,1))</f>
        <v/>
      </c>
      <c r="AL68" s="1414"/>
      <c r="AM68" s="1414" t="str">
        <f>+IF(入力シート!$L237="","",MID(入力シート!$L237,入力シート!DI$181,1))</f>
        <v/>
      </c>
      <c r="AN68" s="1414"/>
      <c r="AO68" s="1414" t="str">
        <f>+IF(入力シート!$L237="","",MID(入力シート!$L237,入力シート!DK$181,1))</f>
        <v/>
      </c>
      <c r="AP68" s="1414"/>
      <c r="AQ68" s="1414" t="str">
        <f>+IF(入力シート!$L237="","",MID(入力シート!$L237,入力シート!DM$181,1))</f>
        <v/>
      </c>
      <c r="AR68" s="1414"/>
      <c r="AS68" s="1414" t="str">
        <f>+IF(入力シート!$L237="","",MID(入力シート!$L237,入力シート!DO$181,1))</f>
        <v/>
      </c>
      <c r="AT68" s="1414"/>
      <c r="AU68" s="1414" t="str">
        <f>+IF(入力シート!$L237="","",MID(入力シート!$L237,入力シート!DQ$181,1))</f>
        <v/>
      </c>
      <c r="AV68" s="1414"/>
      <c r="AW68" s="1414" t="str">
        <f>+IF(入力シート!$L237="","",MID(入力シート!$L237,入力シート!DS$181,1))</f>
        <v/>
      </c>
      <c r="AX68" s="1414"/>
      <c r="AY68" s="1414" t="str">
        <f>+IF(入力シート!$L237="","",MID(入力シート!$L237,入力シート!DU$181,1))</f>
        <v/>
      </c>
      <c r="AZ68" s="1414"/>
      <c r="BA68" s="1414" t="str">
        <f>+IF(入力シート!$L237="","",MID(入力シート!$L237,入力シート!DW$181,1))</f>
        <v/>
      </c>
      <c r="BB68" s="1414"/>
      <c r="BC68" s="1414" t="str">
        <f>+IF(入力シート!$L237="","",MID(入力シート!$L237,入力シート!DY$181,1))</f>
        <v/>
      </c>
      <c r="BD68" s="1414"/>
      <c r="BE68" s="1809" t="str">
        <f>+IF(入力シート!$L237="","",MID(入力シート!$L237,入力シート!EA$181,1))</f>
        <v/>
      </c>
      <c r="BF68" s="1810"/>
      <c r="BG68" s="1409" t="str">
        <f>+IF(入力シート!$BJ237="","",MID(入力シート!$BJ237,入力シート!BI$181,1))</f>
        <v>　</v>
      </c>
      <c r="BH68" s="1410"/>
      <c r="BI68" s="1405" t="str">
        <f>+IF(入力シート!$BJ237="","",MID(入力シート!$BJ237,入力シート!BK$181,1))</f>
        <v/>
      </c>
      <c r="BJ68" s="1406"/>
      <c r="BK68" s="1411" t="str">
        <f>+IF(入力シート!$BJ237="","",MID(入力シート!$BJ237,入力シート!BM$181,1))</f>
        <v/>
      </c>
      <c r="BL68" s="1412"/>
      <c r="BM68" s="1405" t="str">
        <f>+IF(入力シート!$BJ237="","",MID(入力シート!$BJ237,入力シート!BO$181,1))</f>
        <v/>
      </c>
      <c r="BN68" s="1406"/>
      <c r="BO68" s="1405" t="str">
        <f>+IF(入力シート!$BJ237="","",MID(入力シート!$BJ237,入力シート!BQ$181,1))</f>
        <v/>
      </c>
      <c r="BP68" s="1406"/>
      <c r="BQ68" s="1411" t="str">
        <f>+IF(入力シート!$BJ237="","",MID(入力シート!$BJ237,入力シート!BS$181,1))</f>
        <v/>
      </c>
      <c r="BR68" s="1412"/>
      <c r="BS68" s="1405" t="str">
        <f>+IF(入力シート!$BJ237="","",MID(入力シート!$BJ237,入力シート!BU$181,1))</f>
        <v/>
      </c>
      <c r="BT68" s="1406"/>
      <c r="BU68" s="1405" t="str">
        <f>+IF(入力シート!$BJ237="","",MID(入力シート!$BJ237,入力シート!BW$181,1))</f>
        <v/>
      </c>
      <c r="BV68" s="1406"/>
      <c r="BW68" s="1405" t="str">
        <f>+IF(入力シート!$BJ237="","",MID(入力シート!$BJ237,入力シート!BY$181,1))</f>
        <v/>
      </c>
      <c r="BX68" s="1406"/>
      <c r="BY68" s="1405" t="str">
        <f>+IF(入力シート!$BJ237="","",MID(入力シート!$BJ237,入力シート!CA$181,1))</f>
        <v/>
      </c>
      <c r="BZ68" s="1406"/>
      <c r="CA68" s="1405" t="str">
        <f>+IF(入力シート!$BJ237="","",MID(入力シート!$BJ237,入力シート!CC$181,1))</f>
        <v/>
      </c>
      <c r="CB68" s="1406"/>
      <c r="CC68" s="1407" t="str">
        <f>+IF(入力シート!$BJ237="","",MID(入力シート!$BJ237,入力シート!CE$181,1))</f>
        <v/>
      </c>
      <c r="CD68" s="1408"/>
      <c r="CE68" s="1445" t="str">
        <f>+IF(入力シート!$AD237="","",MID(入力シート!$AD237,入力シート!BI$181,1))</f>
        <v/>
      </c>
      <c r="CF68" s="1446"/>
      <c r="CG68" s="1403" t="str">
        <f>+IF(入力シート!$AD237="","",MID(入力シート!$AD237,入力シート!BK$181,1))</f>
        <v/>
      </c>
      <c r="CH68" s="1404"/>
      <c r="CI68" s="1403" t="str">
        <f>+IF(入力シート!$AD237="","",MID(入力シート!$AD237,入力シート!BM$181,1))</f>
        <v/>
      </c>
      <c r="CJ68" s="1404"/>
      <c r="CK68" s="1403" t="str">
        <f>+IF(入力シート!$AD237="","",MID(入力シート!$AD237,入力シート!BO$181,1))</f>
        <v/>
      </c>
      <c r="CL68" s="1404"/>
      <c r="CM68" s="1403" t="str">
        <f>+IF(入力シート!$AD237="","",MID(入力シート!$AD237,入力シート!BQ$181,1))</f>
        <v/>
      </c>
      <c r="CN68" s="1404"/>
      <c r="CO68" s="1403" t="str">
        <f>+IF(入力シート!$AD237="","",MID(入力シート!$AD237,入力シート!BS$181,1))</f>
        <v/>
      </c>
      <c r="CP68" s="1404"/>
      <c r="CQ68" s="1403" t="str">
        <f>+IF(入力シート!$AD237="","",MID(入力シート!$AD237,入力シート!BU$181,1))</f>
        <v/>
      </c>
      <c r="CR68" s="1444"/>
      <c r="CS68" s="654"/>
      <c r="CT68" s="654"/>
      <c r="CU68" s="654"/>
      <c r="CV68" s="654" t="str">
        <f>+IF(入力シート!$AD237="","",MID(入力シート!$AD237,入力シート!BU$181,1))</f>
        <v/>
      </c>
      <c r="CW68" s="654"/>
      <c r="DB68" s="411"/>
      <c r="DC68" s="411"/>
      <c r="DD68" s="652">
        <f>IF(ISERROR(VLOOKUP(W68,'環境依存文字（電子入札利用不可）'!$A:$A,1,FALSE))=TRUE,IF(SUBSTITUTE(W68,"　","")="",0,IF($CV$3&lt;=CODE(W68),IF(AND($DB$3&lt;=CODE(W68),CODE(W68)&lt;=$DD$3),0,IF(AND($DG$3&lt;=CODE(W68),CODE(W68)&lt;=$DI$3),0,1)),0)),1)</f>
        <v>0</v>
      </c>
      <c r="DE68" s="652"/>
      <c r="DF68" s="652">
        <f>IF(ISERROR(VLOOKUP(Y68,'環境依存文字（電子入札利用不可）'!$A:$A,1,FALSE))=TRUE,IF(SUBSTITUTE(Y68,"　","")="",0,IF($CV$3&lt;=CODE(Y68),IF(AND($DB$3&lt;=CODE(Y68),CODE(Y68)&lt;=$DD$3),0,IF(AND($DG$3&lt;=CODE(Y68),CODE(Y68)&lt;=$DI$3),0,1)),0)),1)</f>
        <v>0</v>
      </c>
      <c r="DG68" s="652"/>
      <c r="DH68" s="652">
        <f>IF(ISERROR(VLOOKUP(AA68,'環境依存文字（電子入札利用不可）'!$A:$A,1,FALSE))=TRUE,IF(SUBSTITUTE(AA68,"　","")="",0,IF($CV$3&lt;=CODE(AA68),IF(AND($DB$3&lt;=CODE(AA68),CODE(AA68)&lt;=$DD$3),0,IF(AND($DG$3&lt;=CODE(AA68),CODE(AA68)&lt;=$DI$3),0,1)),0)),1)</f>
        <v>0</v>
      </c>
      <c r="DI68" s="652"/>
      <c r="DJ68" s="652">
        <f>IF(ISERROR(VLOOKUP(AC68,'環境依存文字（電子入札利用不可）'!$A:$A,1,FALSE))=TRUE,IF(SUBSTITUTE(AC68,"　","")="",0,IF($CV$3&lt;=CODE(AC68),IF(AND($DB$3&lt;=CODE(AC68),CODE(AC68)&lt;=$DD$3),0,IF(AND($DG$3&lt;=CODE(AC68),CODE(AC68)&lt;=$DI$3),0,1)),0)),1)</f>
        <v>0</v>
      </c>
      <c r="DK68" s="652"/>
      <c r="DL68" s="652">
        <f>IF(ISERROR(VLOOKUP(AE68,'環境依存文字（電子入札利用不可）'!$A:$A,1,FALSE))=TRUE,IF(SUBSTITUTE(AE68,"　","")="",0,IF($CV$3&lt;=CODE(AE68),IF(AND($DB$3&lt;=CODE(AE68),CODE(AE68)&lt;=$DD$3),0,IF(AND($DG$3&lt;=CODE(AE68),CODE(AE68)&lt;=$DI$3),0,1)),0)),1)</f>
        <v>0</v>
      </c>
      <c r="DM68" s="652"/>
      <c r="DN68" s="652">
        <f>IF(ISERROR(VLOOKUP(AG68,'環境依存文字（電子入札利用不可）'!$A:$A,1,FALSE))=TRUE,IF(SUBSTITUTE(AG68,"　","")="",0,IF($CV$3&lt;=CODE(AG68),IF(AND($DB$3&lt;=CODE(AG68),CODE(AG68)&lt;=$DD$3),0,IF(AND($DG$3&lt;=CODE(AG68),CODE(AG68)&lt;=$DI$3),0,1)),0)),1)</f>
        <v>0</v>
      </c>
      <c r="DO68" s="652"/>
      <c r="DP68" s="652">
        <f>IF(ISERROR(VLOOKUP(AI68,'環境依存文字（電子入札利用不可）'!$A:$A,1,FALSE))=TRUE,IF(SUBSTITUTE(AI68,"　","")="",0,IF($CV$3&lt;=CODE(AI68),IF(AND($DB$3&lt;=CODE(AI68),CODE(AI68)&lt;=$DD$3),0,IF(AND($DG$3&lt;=CODE(AI68),CODE(AI68)&lt;=$DI$3),0,1)),0)),1)</f>
        <v>0</v>
      </c>
      <c r="DQ68" s="652"/>
      <c r="DR68" s="652">
        <f>IF(ISERROR(VLOOKUP(AK68,'環境依存文字（電子入札利用不可）'!$A:$A,1,FALSE))=TRUE,IF(SUBSTITUTE(AK68,"　","")="",0,IF($CV$3&lt;=CODE(AK68),IF(AND($DB$3&lt;=CODE(AK68),CODE(AK68)&lt;=$DD$3),0,IF(AND($DG$3&lt;=CODE(AK68),CODE(AK68)&lt;=$DI$3),0,1)),0)),1)</f>
        <v>0</v>
      </c>
      <c r="DS68" s="652"/>
      <c r="DT68" s="652">
        <f>IF(ISERROR(VLOOKUP(AM68,'環境依存文字（電子入札利用不可）'!$A:$A,1,FALSE))=TRUE,IF(SUBSTITUTE(AM68,"　","")="",0,IF($CV$3&lt;=CODE(AM68),IF(AND($DB$3&lt;=CODE(AM68),CODE(AM68)&lt;=$DD$3),0,IF(AND($DG$3&lt;=CODE(AM68),CODE(AM68)&lt;=$DI$3),0,1)),0)),1)</f>
        <v>0</v>
      </c>
      <c r="DU68" s="652"/>
      <c r="DV68" s="652">
        <f>IF(ISERROR(VLOOKUP(AO68,'環境依存文字（電子入札利用不可）'!$A:$A,1,FALSE))=TRUE,IF(SUBSTITUTE(AO68,"　","")="",0,IF($CV$3&lt;=CODE(AO68),IF(AND($DB$3&lt;=CODE(AO68),CODE(AO68)&lt;=$DD$3),0,IF(AND($DG$3&lt;=CODE(AO68),CODE(AO68)&lt;=$DI$3),0,1)),0)),1)</f>
        <v>0</v>
      </c>
      <c r="DW68" s="652"/>
      <c r="DX68" s="652">
        <f>IF(ISERROR(VLOOKUP(AQ68,'環境依存文字（電子入札利用不可）'!$A:$A,1,FALSE))=TRUE,IF(SUBSTITUTE(AQ68,"　","")="",0,IF($CV$3&lt;=CODE(AQ68),IF(AND($DB$3&lt;=CODE(AQ68),CODE(AQ68)&lt;=$DD$3),0,IF(AND($DG$3&lt;=CODE(AQ68),CODE(AQ68)&lt;=$DI$3),0,1)),0)),1)</f>
        <v>0</v>
      </c>
      <c r="DY68" s="652"/>
      <c r="DZ68" s="652">
        <f>IF(ISERROR(VLOOKUP(AS68,'環境依存文字（電子入札利用不可）'!$A:$A,1,FALSE))=TRUE,IF(SUBSTITUTE(AS68,"　","")="",0,IF($CV$3&lt;=CODE(AS68),IF(AND($DB$3&lt;=CODE(AS68),CODE(AS68)&lt;=$DD$3),0,IF(AND($DG$3&lt;=CODE(AS68),CODE(AS68)&lt;=$DI$3),0,1)),0)),1)</f>
        <v>0</v>
      </c>
      <c r="EA68" s="652"/>
      <c r="EB68" s="652">
        <f>IF(ISERROR(VLOOKUP(AU68,'環境依存文字（電子入札利用不可）'!$A:$A,1,FALSE))=TRUE,IF(SUBSTITUTE(AU68,"　","")="",0,IF($CV$3&lt;=CODE(AU68),IF(AND($DB$3&lt;=CODE(AU68),CODE(AU68)&lt;=$DD$3),0,IF(AND($DG$3&lt;=CODE(AU68),CODE(AU68)&lt;=$DI$3),0,1)),0)),1)</f>
        <v>0</v>
      </c>
      <c r="EC68" s="652"/>
      <c r="ED68" s="652">
        <f>IF(ISERROR(VLOOKUP(AW68,'環境依存文字（電子入札利用不可）'!$A:$A,1,FALSE))=TRUE,IF(SUBSTITUTE(AW68,"　","")="",0,IF($CV$3&lt;=CODE(AW68),IF(AND($DB$3&lt;=CODE(AW68),CODE(AW68)&lt;=$DD$3),0,IF(AND($DG$3&lt;=CODE(AW68),CODE(AW68)&lt;=$DI$3),0,1)),0)),1)</f>
        <v>0</v>
      </c>
      <c r="EE68" s="652"/>
      <c r="EF68" s="652">
        <f>IF(ISERROR(VLOOKUP(AY68,'環境依存文字（電子入札利用不可）'!$A:$A,1,FALSE))=TRUE,IF(SUBSTITUTE(AY68,"　","")="",0,IF($CV$3&lt;=CODE(AY68),IF(AND($DB$3&lt;=CODE(AY68),CODE(AY68)&lt;=$DD$3),0,IF(AND($DG$3&lt;=CODE(AY68),CODE(AY68)&lt;=$DI$3),0,1)),0)),1)</f>
        <v>0</v>
      </c>
      <c r="EG68" s="652"/>
      <c r="EH68" s="652">
        <f>IF(ISERROR(VLOOKUP(BA68,'環境依存文字（電子入札利用不可）'!$A:$A,1,FALSE))=TRUE,IF(SUBSTITUTE(BA68,"　","")="",0,IF($CV$3&lt;=CODE(BA68),IF(AND($DB$3&lt;=CODE(BA68),CODE(BA68)&lt;=$DD$3),0,IF(AND($DG$3&lt;=CODE(BA68),CODE(BA68)&lt;=$DI$3),0,1)),0)),1)</f>
        <v>0</v>
      </c>
      <c r="EI68" s="652"/>
      <c r="EJ68" s="652">
        <f>IF(ISERROR(VLOOKUP(BC68,'環境依存文字（電子入札利用不可）'!$A:$A,1,FALSE))=TRUE,IF(SUBSTITUTE(BC68,"　","")="",0,IF($CV$3&lt;=CODE(BC68),IF(AND($DB$3&lt;=CODE(BC68),CODE(BC68)&lt;=$DD$3),0,IF(AND($DG$3&lt;=CODE(BC68),CODE(BC68)&lt;=$DI$3),0,1)),0)),1)</f>
        <v>0</v>
      </c>
      <c r="EK68" s="652"/>
      <c r="EL68" s="652">
        <f>IF(ISERROR(VLOOKUP(BE68,'環境依存文字（電子入札利用不可）'!$A:$A,1,FALSE))=TRUE,IF(SUBSTITUTE(BE68,"　","")="",0,IF($CV$3&lt;=CODE(BE68),IF(AND($DB$3&lt;=CODE(BE68),CODE(BE68)&lt;=$DD$3),0,IF(AND($DG$3&lt;=CODE(BE68),CODE(BE68)&lt;=$DI$3),0,1)),0)),1)</f>
        <v>0</v>
      </c>
      <c r="EM68" s="652"/>
      <c r="EN68" s="652">
        <f>IF(ISERROR(VLOOKUP(BG68,'環境依存文字（電子入札利用不可）'!$A:$A,1,FALSE))=TRUE,IF(SUBSTITUTE(BG68,"　","")="",0,IF($CV$3&lt;=CODE(BG68),IF(AND($DB$3&lt;=CODE(BG68),CODE(BG68)&lt;=$DD$3),0,IF(AND($DG$3&lt;=CODE(BG68),CODE(BG68)&lt;=$DI$3),0,1)),0)),1)</f>
        <v>0</v>
      </c>
      <c r="EO68" s="652"/>
      <c r="EP68" s="652">
        <f>IF(ISERROR(VLOOKUP(BI68,'環境依存文字（電子入札利用不可）'!$A:$A,1,FALSE))=TRUE,IF(SUBSTITUTE(BI68,"　","")="",0,IF($CV$3&lt;=CODE(BI68),IF(AND($DB$3&lt;=CODE(BI68),CODE(BI68)&lt;=$DD$3),0,IF(AND($DG$3&lt;=CODE(BI68),CODE(BI68)&lt;=$DI$3),0,1)),0)),1)</f>
        <v>0</v>
      </c>
      <c r="EQ68" s="652"/>
      <c r="ER68" s="652">
        <f>IF(ISERROR(VLOOKUP(BK68,'環境依存文字（電子入札利用不可）'!$A:$A,1,FALSE))=TRUE,IF(SUBSTITUTE(BK68,"　","")="",0,IF($CV$3&lt;=CODE(BK68),IF(AND($DB$3&lt;=CODE(BK68),CODE(BK68)&lt;=$DD$3),0,IF(AND($DG$3&lt;=CODE(BK68),CODE(BK68)&lt;=$DI$3),0,1)),0)),1)</f>
        <v>0</v>
      </c>
      <c r="ES68" s="652"/>
      <c r="ET68" s="652">
        <f>IF(ISERROR(VLOOKUP(BM68,'環境依存文字（電子入札利用不可）'!$A:$A,1,FALSE))=TRUE,IF(SUBSTITUTE(BM68,"　","")="",0,IF($CV$3&lt;=CODE(BM68),IF(AND($DB$3&lt;=CODE(BM68),CODE(BM68)&lt;=$DD$3),0,IF(AND($DG$3&lt;=CODE(BM68),CODE(BM68)&lt;=$DI$3),0,1)),0)),1)</f>
        <v>0</v>
      </c>
      <c r="EU68" s="652"/>
      <c r="EV68" s="652">
        <f>IF(ISERROR(VLOOKUP(BO68,'環境依存文字（電子入札利用不可）'!$A:$A,1,FALSE))=TRUE,IF(SUBSTITUTE(BO68,"　","")="",0,IF($CV$3&lt;=CODE(BO68),IF(AND($DB$3&lt;=CODE(BO68),CODE(BO68)&lt;=$DD$3),0,IF(AND($DG$3&lt;=CODE(BO68),CODE(BO68)&lt;=$DI$3),0,1)),0)),1)</f>
        <v>0</v>
      </c>
      <c r="EW68" s="652"/>
      <c r="EX68" s="652">
        <f>IF(ISERROR(VLOOKUP(BQ68,'環境依存文字（電子入札利用不可）'!$A:$A,1,FALSE))=TRUE,IF(SUBSTITUTE(BQ68,"　","")="",0,IF($CV$3&lt;=CODE(BQ68),IF(AND($DB$3&lt;=CODE(BQ68),CODE(BQ68)&lt;=$DD$3),0,IF(AND($DG$3&lt;=CODE(BQ68),CODE(BQ68)&lt;=$DI$3),0,1)),0)),1)</f>
        <v>0</v>
      </c>
      <c r="EY68" s="652"/>
      <c r="EZ68" s="652">
        <f>IF(ISERROR(VLOOKUP(BS68,'環境依存文字（電子入札利用不可）'!$A:$A,1,FALSE))=TRUE,IF(SUBSTITUTE(BS68,"　","")="",0,IF($CV$3&lt;=CODE(BS68),IF(AND($DB$3&lt;=CODE(BS68),CODE(BS68)&lt;=$DD$3),0,IF(AND($DG$3&lt;=CODE(BS68),CODE(BS68)&lt;=$DI$3),0,1)),0)),1)</f>
        <v>0</v>
      </c>
      <c r="FA68" s="652"/>
      <c r="FB68" s="652">
        <f>IF(ISERROR(VLOOKUP(BU68,'環境依存文字（電子入札利用不可）'!$A:$A,1,FALSE))=TRUE,IF(SUBSTITUTE(BU68,"　","")="",0,IF($CV$3&lt;=CODE(BU68),IF(AND($DB$3&lt;=CODE(BU68),CODE(BU68)&lt;=$DD$3),0,IF(AND($DG$3&lt;=CODE(BU68),CODE(BU68)&lt;=$DI$3),0,1)),0)),1)</f>
        <v>0</v>
      </c>
      <c r="FC68" s="652"/>
      <c r="FD68" s="652">
        <f>IF(ISERROR(VLOOKUP(BW68,'環境依存文字（電子入札利用不可）'!$A:$A,1,FALSE))=TRUE,IF(SUBSTITUTE(BW68,"　","")="",0,IF($CV$3&lt;=CODE(BW68),IF(AND($DB$3&lt;=CODE(BW68),CODE(BW68)&lt;=$DD$3),0,IF(AND($DG$3&lt;=CODE(BW68),CODE(BW68)&lt;=$DI$3),0,1)),0)),1)</f>
        <v>0</v>
      </c>
      <c r="FE68" s="652"/>
      <c r="FF68" s="652">
        <f>IF(ISERROR(VLOOKUP(BY68,'環境依存文字（電子入札利用不可）'!$A:$A,1,FALSE))=TRUE,IF(SUBSTITUTE(BY68,"　","")="",0,IF($CV$3&lt;=CODE(BY68),IF(AND($DB$3&lt;=CODE(BY68),CODE(BY68)&lt;=$DD$3),0,IF(AND($DG$3&lt;=CODE(BY68),CODE(BY68)&lt;=$DI$3),0,1)),0)),1)</f>
        <v>0</v>
      </c>
      <c r="FG68" s="652"/>
      <c r="FH68" s="652">
        <f>IF(ISERROR(VLOOKUP(CA68,'環境依存文字（電子入札利用不可）'!$A:$A,1,FALSE))=TRUE,IF(SUBSTITUTE(CA68,"　","")="",0,IF($CV$3&lt;=CODE(CA68),IF(AND($DB$3&lt;=CODE(CA68),CODE(CA68)&lt;=$DD$3),0,IF(AND($DG$3&lt;=CODE(CA68),CODE(CA68)&lt;=$DI$3),0,1)),0)),1)</f>
        <v>0</v>
      </c>
      <c r="FI68" s="652"/>
      <c r="FJ68" s="652">
        <f>IF(ISERROR(VLOOKUP(CC68,'環境依存文字（電子入札利用不可）'!$A:$A,1,FALSE))=TRUE,IF(SUBSTITUTE(CC68,"　","")="",0,IF($CV$3&lt;=CODE(CC68),IF(AND($DB$3&lt;=CODE(CC68),CODE(CC68)&lt;=$DD$3),0,IF(AND($DG$3&lt;=CODE(CC68),CODE(CC68)&lt;=$DI$3),0,1)),0)),1)</f>
        <v>0</v>
      </c>
      <c r="FK68" s="652"/>
      <c r="FL68" s="652">
        <f>IF(ISERROR(VLOOKUP(CE68,'環境依存文字（電子入札利用不可）'!$A:$A,1,FALSE))=TRUE,IF(SUBSTITUTE(CE68,"　","")="",0,IF($CV$3&lt;=CODE(CE68),IF(AND($DB$3&lt;=CODE(CE68),CODE(CE68)&lt;=$DD$3),0,IF(AND($DG$3&lt;=CODE(CE68),CODE(CE68)&lt;=$DI$3),0,1)),0)),1)</f>
        <v>0</v>
      </c>
      <c r="FM68" s="652"/>
      <c r="FN68" s="652">
        <f>IF(ISERROR(VLOOKUP(CG68,'環境依存文字（電子入札利用不可）'!$A:$A,1,FALSE))=TRUE,IF(SUBSTITUTE(CG68,"　","")="",0,IF($CV$3&lt;=CODE(CG68),IF(AND($DB$3&lt;=CODE(CG68),CODE(CG68)&lt;=$DD$3),0,IF(AND($DG$3&lt;=CODE(CG68),CODE(CG68)&lt;=$DI$3),0,1)),0)),1)</f>
        <v>0</v>
      </c>
      <c r="FO68" s="652"/>
      <c r="FP68" s="652">
        <f>IF(ISERROR(VLOOKUP(CI68,'環境依存文字（電子入札利用不可）'!$A:$A,1,FALSE))=TRUE,IF(SUBSTITUTE(CI68,"　","")="",0,IF($CV$3&lt;=CODE(CI68),IF(AND($DB$3&lt;=CODE(CI68),CODE(CI68)&lt;=$DD$3),0,IF(AND($DG$3&lt;=CODE(CI68),CODE(CI68)&lt;=$DI$3),0,1)),0)),1)</f>
        <v>0</v>
      </c>
      <c r="FQ68" s="652"/>
      <c r="FR68" s="652">
        <f>IF(ISERROR(VLOOKUP(CK68,'環境依存文字（電子入札利用不可）'!$A:$A,1,FALSE))=TRUE,IF(SUBSTITUTE(CK68,"　","")="",0,IF($CV$3&lt;=CODE(CK68),IF(AND($DB$3&lt;=CODE(CK68),CODE(CK68)&lt;=$DD$3),0,IF(AND($DG$3&lt;=CODE(CK68),CODE(CK68)&lt;=$DI$3),0,1)),0)),1)</f>
        <v>0</v>
      </c>
      <c r="FS68" s="652"/>
      <c r="FT68" s="652">
        <f>IF(ISERROR(VLOOKUP(CM68,'環境依存文字（電子入札利用不可）'!$A:$A,1,FALSE))=TRUE,IF(SUBSTITUTE(CM68,"　","")="",0,IF($CV$3&lt;=CODE(CM68),IF(AND($DB$3&lt;=CODE(CM68),CODE(CM68)&lt;=$DD$3),0,IF(AND($DG$3&lt;=CODE(CM68),CODE(CM68)&lt;=$DI$3),0,1)),0)),1)</f>
        <v>0</v>
      </c>
      <c r="FU68" s="652"/>
      <c r="FV68" s="652">
        <f>IF(ISERROR(VLOOKUP(CO68,'環境依存文字（電子入札利用不可）'!$A:$A,1,FALSE))=TRUE,IF(SUBSTITUTE(CO68,"　","")="",0,IF($CV$3&lt;=CODE(CO68),IF(AND($DB$3&lt;=CODE(CO68),CODE(CO68)&lt;=$DD$3),0,IF(AND($DG$3&lt;=CODE(CO68),CODE(CO68)&lt;=$DI$3),0,1)),0)),1)</f>
        <v>0</v>
      </c>
      <c r="FW68" s="652"/>
      <c r="FX68" s="652">
        <f>IF(ISERROR(VLOOKUP(CQ68,'環境依存文字（電子入札利用不可）'!$A:$A,1,FALSE))=TRUE,IF(SUBSTITUTE(CQ68,"　","")="",0,IF($CV$3&lt;=CODE(CQ68),IF(AND($DB$3&lt;=CODE(CQ68),CODE(CQ68)&lt;=$DD$3),0,IF(AND($DG$3&lt;=CODE(CQ68),CODE(CQ68)&lt;=$DI$3),0,1)),0)),1)</f>
        <v>0</v>
      </c>
    </row>
    <row r="69" spans="1:180" s="411" customFormat="1" ht="23.25" customHeight="1">
      <c r="A69" s="632"/>
      <c r="B69" s="1424">
        <v>9</v>
      </c>
      <c r="C69" s="1426" t="str">
        <f>+IF(入力シート!$F239="","",入力シート!F239)</f>
        <v/>
      </c>
      <c r="D69" s="1427"/>
      <c r="E69" s="1430" t="s">
        <v>34</v>
      </c>
      <c r="F69" s="1432" t="str">
        <f>+IF(入力シート!$H239="","",MID(TEXT(入力シート!$H239,"0#"),入力シート!$BJ$9,1))</f>
        <v/>
      </c>
      <c r="G69" s="1427"/>
      <c r="H69" s="1432" t="str">
        <f>+IF(入力シート!$H239="","",MID(TEXT(入力シート!$H239,"0#"),入力シート!$BL$9,1))</f>
        <v/>
      </c>
      <c r="I69" s="1427"/>
      <c r="J69" s="1430" t="s">
        <v>34</v>
      </c>
      <c r="K69" s="1434" t="str">
        <f>+IF(入力シート!$J239="","",MID(TEXT(入力シート!$J239,"00000#"),入力シート!$BJ$9,1))</f>
        <v/>
      </c>
      <c r="L69" s="1435"/>
      <c r="M69" s="1434" t="str">
        <f>+IF(入力シート!$J239="","",MID(TEXT(入力シート!$J239,"00000#"),入力シート!$BL$9,1))</f>
        <v/>
      </c>
      <c r="N69" s="1435"/>
      <c r="O69" s="1434" t="str">
        <f>+IF(入力シート!$J239="","",MID(TEXT(入力シート!$J239,"00000#"),入力シート!$BN$9,1))</f>
        <v/>
      </c>
      <c r="P69" s="1435"/>
      <c r="Q69" s="1434" t="str">
        <f>+IF(入力シート!$J239="","",MID(TEXT(入力シート!$J239,"00000#"),入力シート!$BP$9,1))</f>
        <v/>
      </c>
      <c r="R69" s="1435"/>
      <c r="S69" s="1434" t="str">
        <f>+IF(入力シート!$J239="","",MID(TEXT(入力シート!$J239,"00000#"),入力シート!$BR$9,1))</f>
        <v/>
      </c>
      <c r="T69" s="1435"/>
      <c r="U69" s="1434" t="str">
        <f>+IF(入力シート!$J239="","",MID(TEXT(入力シート!$J239,"00000#"),入力シート!$BT$9,1))</f>
        <v/>
      </c>
      <c r="V69" s="1435"/>
      <c r="W69" s="1447" t="str">
        <f>+IF(入力シート!$L239="","",MID(入力シート!$L239,入力シート!BI$181,1))</f>
        <v/>
      </c>
      <c r="X69" s="1416"/>
      <c r="Y69" s="1416" t="str">
        <f>+IF(入力シート!$L239="","",MID(入力シート!$L239,入力シート!BK$181,1))</f>
        <v/>
      </c>
      <c r="Z69" s="1416"/>
      <c r="AA69" s="1416" t="str">
        <f>+IF(入力シート!$L239="","",MID(入力シート!$L239,入力シート!BM$181,1))</f>
        <v/>
      </c>
      <c r="AB69" s="1416"/>
      <c r="AC69" s="1416" t="str">
        <f>+IF(入力シート!$L239="","",MID(入力シート!$L239,入力シート!BO$181,1))</f>
        <v/>
      </c>
      <c r="AD69" s="1416"/>
      <c r="AE69" s="1416" t="str">
        <f>+IF(入力シート!$L239="","",MID(入力シート!$L239,入力シート!BQ$181,1))</f>
        <v/>
      </c>
      <c r="AF69" s="1416"/>
      <c r="AG69" s="1416" t="str">
        <f>+IF(入力シート!$L239="","",MID(入力シート!$L239,入力シート!BS$181,1))</f>
        <v/>
      </c>
      <c r="AH69" s="1416"/>
      <c r="AI69" s="1416" t="str">
        <f>+IF(入力シート!$L239="","",MID(入力シート!$L239,入力シート!BU$181,1))</f>
        <v/>
      </c>
      <c r="AJ69" s="1416"/>
      <c r="AK69" s="1416" t="str">
        <f>+IF(入力シート!$L239="","",MID(入力シート!$L239,入力シート!BW$181,1))</f>
        <v/>
      </c>
      <c r="AL69" s="1416"/>
      <c r="AM69" s="1416" t="str">
        <f>+IF(入力シート!$L239="","",MID(入力シート!$L239,入力シート!BY$181,1))</f>
        <v/>
      </c>
      <c r="AN69" s="1416"/>
      <c r="AO69" s="1416" t="str">
        <f>+IF(入力シート!$L239="","",MID(入力シート!$L239,入力シート!CA$181,1))</f>
        <v/>
      </c>
      <c r="AP69" s="1416"/>
      <c r="AQ69" s="1416" t="str">
        <f>+IF(入力シート!$L239="","",MID(入力シート!$L239,入力シート!CC$181,1))</f>
        <v/>
      </c>
      <c r="AR69" s="1416"/>
      <c r="AS69" s="1416" t="str">
        <f>+IF(入力シート!$L239="","",MID(入力シート!$L239,入力シート!CE$181,1))</f>
        <v/>
      </c>
      <c r="AT69" s="1416"/>
      <c r="AU69" s="1416" t="str">
        <f>+IF(入力シート!$L239="","",MID(入力シート!$L239,入力シート!CG$181,1))</f>
        <v/>
      </c>
      <c r="AV69" s="1416"/>
      <c r="AW69" s="1416" t="str">
        <f>+IF(入力シート!$L239="","",MID(入力シート!$L239,入力シート!CI$181,1))</f>
        <v/>
      </c>
      <c r="AX69" s="1416"/>
      <c r="AY69" s="1416" t="str">
        <f>+IF(入力シート!$L239="","",MID(入力シート!$L239,入力シート!CK$181,1))</f>
        <v/>
      </c>
      <c r="AZ69" s="1416"/>
      <c r="BA69" s="1416" t="str">
        <f>+IF(入力シート!$L239="","",MID(入力シート!$L239,入力シート!CM$181,1))</f>
        <v/>
      </c>
      <c r="BB69" s="1416"/>
      <c r="BC69" s="1416" t="str">
        <f>+IF(入力シート!$L239="","",MID(入力シート!$L239,入力シート!CO$181,1))</f>
        <v/>
      </c>
      <c r="BD69" s="1416"/>
      <c r="BE69" s="1811" t="str">
        <f>+IF(入力シート!$L239="","",MID(入力シート!$L239,入力シート!CQ$181,1))</f>
        <v/>
      </c>
      <c r="BF69" s="1812"/>
      <c r="BG69" s="655" t="str">
        <f>+IF(入力シート!$AH239="","",MID(TEXT(入力シート!$AH239,"00#"),入力シート!BI$183,1))</f>
        <v/>
      </c>
      <c r="BH69" s="656" t="str">
        <f>+IF(入力シート!$AH239="","",MID(TEXT(入力シート!$AH239,"00#"),入力シート!BJ$183,1))</f>
        <v/>
      </c>
      <c r="BI69" s="552" t="str">
        <f>+IF(入力シート!$AH239="","",MID(TEXT(入力シート!$AH239,"00#"),入力シート!BK$183,1))</f>
        <v/>
      </c>
      <c r="BJ69" s="553" t="s">
        <v>34</v>
      </c>
      <c r="BK69" s="552" t="str">
        <f>+IF(入力シート!$AK239="","",MID(TEXT(入力シート!$AK239,"000#"),入力シート!BI$183,1))</f>
        <v/>
      </c>
      <c r="BL69" s="552" t="str">
        <f>+IF(入力シート!$AK239="","",MID(TEXT(入力シート!$AK239,"000#"),入力シート!BJ$183,1))</f>
        <v/>
      </c>
      <c r="BM69" s="552" t="str">
        <f>+IF(入力シート!$AK239="","",MID(TEXT(入力シート!$AK239,"000#"),入力シート!BK$183,1))</f>
        <v/>
      </c>
      <c r="BN69" s="552" t="str">
        <f>+IF(入力シート!$AK239="","",MID(TEXT(入力シート!$AK239,"000#"),入力シート!BL$183,1))</f>
        <v/>
      </c>
      <c r="BO69" s="1418" t="str">
        <f>+IF(入力シート!$AM239="","",MID(入力シート!$AM239,入力シート!BI$181,1))</f>
        <v/>
      </c>
      <c r="BP69" s="1419"/>
      <c r="BQ69" s="1420" t="str">
        <f>+IF(入力シート!$AM239="","",MID(入力シート!$AM239,入力シート!BK$181,1))</f>
        <v/>
      </c>
      <c r="BR69" s="1421"/>
      <c r="BS69" s="1420" t="str">
        <f>+IF(入力シート!$AM239="","",MID(入力シート!$AM239,入力シート!BM$181,1))</f>
        <v/>
      </c>
      <c r="BT69" s="1421"/>
      <c r="BU69" s="1441" t="str">
        <f>+IF(入力シート!$AM239="","",MID(入力シート!$AM239,入力シート!BO$181,1))</f>
        <v/>
      </c>
      <c r="BV69" s="1442"/>
      <c r="BW69" s="1420" t="str">
        <f>+IF(入力シート!$AM239="","",MID(入力シート!$AM239,入力シート!BQ$181,1))</f>
        <v/>
      </c>
      <c r="BX69" s="1421"/>
      <c r="BY69" s="1420" t="str">
        <f>+IF(入力シート!$AM239="","",MID(入力シート!$AM239,入力シート!BS$181,1))</f>
        <v/>
      </c>
      <c r="BZ69" s="1421"/>
      <c r="CA69" s="1441" t="str">
        <f>+IF(入力シート!$AM239="","",MID(入力シート!$AM239,入力シート!BU$181,1))</f>
        <v/>
      </c>
      <c r="CB69" s="1442"/>
      <c r="CC69" s="1420" t="str">
        <f>+IF(入力シート!$AM239="","",MID(入力シート!$AM239,入力シート!BW$181,1))</f>
        <v/>
      </c>
      <c r="CD69" s="1443"/>
      <c r="CE69" s="1422" t="str">
        <f>+IF(入力シート!$Z239="","",MID(入力シート!$Z239,入力シート!BI$181,1))</f>
        <v/>
      </c>
      <c r="CF69" s="1423"/>
      <c r="CG69" s="1438" t="str">
        <f>+IF(入力シート!$Z239="","",MID(入力シート!$Z239,入力シート!BK$181,1))</f>
        <v/>
      </c>
      <c r="CH69" s="1439"/>
      <c r="CI69" s="1438" t="str">
        <f>+IF(入力シート!$Z239="","",MID(入力シート!$Z239,入力シート!BM$181,1))</f>
        <v/>
      </c>
      <c r="CJ69" s="1439"/>
      <c r="CK69" s="1438" t="str">
        <f>+IF(入力シート!$Z239="","",MID(入力シート!$Z239,入力シート!BO$181,1))</f>
        <v/>
      </c>
      <c r="CL69" s="1439"/>
      <c r="CM69" s="1438" t="str">
        <f>+IF(入力シート!$Z239="","",MID(入力シート!$Z239,入力シート!BQ$181,1))</f>
        <v/>
      </c>
      <c r="CN69" s="1439"/>
      <c r="CO69" s="1438" t="str">
        <f>+IF(入力シート!$Z239="","",MID(入力シート!$Z239,入力シート!BS$181,1))</f>
        <v/>
      </c>
      <c r="CP69" s="1439"/>
      <c r="CQ69" s="1438" t="str">
        <f>+IF(入力シート!$Z239="","",MID(入力シート!$Z239,入力シート!BU$181,1))</f>
        <v/>
      </c>
      <c r="CR69" s="1440"/>
      <c r="CS69" s="654"/>
      <c r="CT69" s="654"/>
      <c r="CU69" s="654"/>
      <c r="CV69" s="654" t="str">
        <f>+IF(入力シート!$Z239="","",MID(入力シート!$Z239,入力シート!BU$181,1))</f>
        <v/>
      </c>
      <c r="CW69" s="654"/>
      <c r="CX69" s="566"/>
      <c r="CY69" s="566"/>
      <c r="CZ69" s="566"/>
      <c r="DA69" s="566"/>
      <c r="DB69" s="589">
        <f>+SUM(DD69:FX70)</f>
        <v>0</v>
      </c>
      <c r="DD69" s="652">
        <f>IF(ISERROR(VLOOKUP(W69,'環境依存文字（電子入札利用不可）'!$A:$A,1,FALSE))=TRUE,IF(SUBSTITUTE(W69,"　","")="",0,IF($CV$3&lt;=CODE(W69),IF(AND($DB$3&lt;=CODE(W69),CODE(W69)&lt;=$DD$3),0,IF(AND($DG$3&lt;=CODE(W69),CODE(W69)&lt;=$DI$3),0,1)),0)),1)</f>
        <v>0</v>
      </c>
      <c r="DE69" s="652"/>
      <c r="DF69" s="652">
        <f>IF(ISERROR(VLOOKUP(Y69,'環境依存文字（電子入札利用不可）'!$A:$A,1,FALSE))=TRUE,IF(SUBSTITUTE(Y69,"　","")="",0,IF($CV$3&lt;=CODE(Y69),IF(AND($DB$3&lt;=CODE(Y69),CODE(Y69)&lt;=$DD$3),0,IF(AND($DG$3&lt;=CODE(Y69),CODE(Y69)&lt;=$DI$3),0,1)),0)),1)</f>
        <v>0</v>
      </c>
      <c r="DG69" s="652"/>
      <c r="DH69" s="652">
        <f>IF(ISERROR(VLOOKUP(AA69,'環境依存文字（電子入札利用不可）'!$A:$A,1,FALSE))=TRUE,IF(SUBSTITUTE(AA69,"　","")="",0,IF($CV$3&lt;=CODE(AA69),IF(AND($DB$3&lt;=CODE(AA69),CODE(AA69)&lt;=$DD$3),0,IF(AND($DG$3&lt;=CODE(AA69),CODE(AA69)&lt;=$DI$3),0,1)),0)),1)</f>
        <v>0</v>
      </c>
      <c r="DI69" s="652"/>
      <c r="DJ69" s="652">
        <f>IF(ISERROR(VLOOKUP(AC69,'環境依存文字（電子入札利用不可）'!$A:$A,1,FALSE))=TRUE,IF(SUBSTITUTE(AC69,"　","")="",0,IF($CV$3&lt;=CODE(AC69),IF(AND($DB$3&lt;=CODE(AC69),CODE(AC69)&lt;=$DD$3),0,IF(AND($DG$3&lt;=CODE(AC69),CODE(AC69)&lt;=$DI$3),0,1)),0)),1)</f>
        <v>0</v>
      </c>
      <c r="DK69" s="652"/>
      <c r="DL69" s="652">
        <f>IF(ISERROR(VLOOKUP(AE69,'環境依存文字（電子入札利用不可）'!$A:$A,1,FALSE))=TRUE,IF(SUBSTITUTE(AE69,"　","")="",0,IF($CV$3&lt;=CODE(AE69),IF(AND($DB$3&lt;=CODE(AE69),CODE(AE69)&lt;=$DD$3),0,IF(AND($DG$3&lt;=CODE(AE69),CODE(AE69)&lt;=$DI$3),0,1)),0)),1)</f>
        <v>0</v>
      </c>
      <c r="DM69" s="652"/>
      <c r="DN69" s="652">
        <f>IF(ISERROR(VLOOKUP(AG69,'環境依存文字（電子入札利用不可）'!$A:$A,1,FALSE))=TRUE,IF(SUBSTITUTE(AG69,"　","")="",0,IF($CV$3&lt;=CODE(AG69),IF(AND($DB$3&lt;=CODE(AG69),CODE(AG69)&lt;=$DD$3),0,IF(AND($DG$3&lt;=CODE(AG69),CODE(AG69)&lt;=$DI$3),0,1)),0)),1)</f>
        <v>0</v>
      </c>
      <c r="DO69" s="652"/>
      <c r="DP69" s="652">
        <f>IF(ISERROR(VLOOKUP(AI69,'環境依存文字（電子入札利用不可）'!$A:$A,1,FALSE))=TRUE,IF(SUBSTITUTE(AI69,"　","")="",0,IF($CV$3&lt;=CODE(AI69),IF(AND($DB$3&lt;=CODE(AI69),CODE(AI69)&lt;=$DD$3),0,IF(AND($DG$3&lt;=CODE(AI69),CODE(AI69)&lt;=$DI$3),0,1)),0)),1)</f>
        <v>0</v>
      </c>
      <c r="DQ69" s="652"/>
      <c r="DR69" s="652">
        <f>IF(ISERROR(VLOOKUP(AK69,'環境依存文字（電子入札利用不可）'!$A:$A,1,FALSE))=TRUE,IF(SUBSTITUTE(AK69,"　","")="",0,IF($CV$3&lt;=CODE(AK69),IF(AND($DB$3&lt;=CODE(AK69),CODE(AK69)&lt;=$DD$3),0,IF(AND($DG$3&lt;=CODE(AK69),CODE(AK69)&lt;=$DI$3),0,1)),0)),1)</f>
        <v>0</v>
      </c>
      <c r="DS69" s="652"/>
      <c r="DT69" s="652">
        <f>IF(ISERROR(VLOOKUP(AM69,'環境依存文字（電子入札利用不可）'!$A:$A,1,FALSE))=TRUE,IF(SUBSTITUTE(AM69,"　","")="",0,IF($CV$3&lt;=CODE(AM69),IF(AND($DB$3&lt;=CODE(AM69),CODE(AM69)&lt;=$DD$3),0,IF(AND($DG$3&lt;=CODE(AM69),CODE(AM69)&lt;=$DI$3),0,1)),0)),1)</f>
        <v>0</v>
      </c>
      <c r="DU69" s="652"/>
      <c r="DV69" s="652">
        <f>IF(ISERROR(VLOOKUP(AO69,'環境依存文字（電子入札利用不可）'!$A:$A,1,FALSE))=TRUE,IF(SUBSTITUTE(AO69,"　","")="",0,IF($CV$3&lt;=CODE(AO69),IF(AND($DB$3&lt;=CODE(AO69),CODE(AO69)&lt;=$DD$3),0,IF(AND($DG$3&lt;=CODE(AO69),CODE(AO69)&lt;=$DI$3),0,1)),0)),1)</f>
        <v>0</v>
      </c>
      <c r="DW69" s="652"/>
      <c r="DX69" s="652">
        <f>IF(ISERROR(VLOOKUP(AQ69,'環境依存文字（電子入札利用不可）'!$A:$A,1,FALSE))=TRUE,IF(SUBSTITUTE(AQ69,"　","")="",0,IF($CV$3&lt;=CODE(AQ69),IF(AND($DB$3&lt;=CODE(AQ69),CODE(AQ69)&lt;=$DD$3),0,IF(AND($DG$3&lt;=CODE(AQ69),CODE(AQ69)&lt;=$DI$3),0,1)),0)),1)</f>
        <v>0</v>
      </c>
      <c r="DY69" s="652"/>
      <c r="DZ69" s="652">
        <f>IF(ISERROR(VLOOKUP(AS69,'環境依存文字（電子入札利用不可）'!$A:$A,1,FALSE))=TRUE,IF(SUBSTITUTE(AS69,"　","")="",0,IF($CV$3&lt;=CODE(AS69),IF(AND($DB$3&lt;=CODE(AS69),CODE(AS69)&lt;=$DD$3),0,IF(AND($DG$3&lt;=CODE(AS69),CODE(AS69)&lt;=$DI$3),0,1)),0)),1)</f>
        <v>0</v>
      </c>
      <c r="EA69" s="652"/>
      <c r="EB69" s="652">
        <f>IF(ISERROR(VLOOKUP(AU69,'環境依存文字（電子入札利用不可）'!$A:$A,1,FALSE))=TRUE,IF(SUBSTITUTE(AU69,"　","")="",0,IF($CV$3&lt;=CODE(AU69),IF(AND($DB$3&lt;=CODE(AU69),CODE(AU69)&lt;=$DD$3),0,IF(AND($DG$3&lt;=CODE(AU69),CODE(AU69)&lt;=$DI$3),0,1)),0)),1)</f>
        <v>0</v>
      </c>
      <c r="EC69" s="652"/>
      <c r="ED69" s="652">
        <f>IF(ISERROR(VLOOKUP(AW69,'環境依存文字（電子入札利用不可）'!$A:$A,1,FALSE))=TRUE,IF(SUBSTITUTE(AW69,"　","")="",0,IF($CV$3&lt;=CODE(AW69),IF(AND($DB$3&lt;=CODE(AW69),CODE(AW69)&lt;=$DD$3),0,IF(AND($DG$3&lt;=CODE(AW69),CODE(AW69)&lt;=$DI$3),0,1)),0)),1)</f>
        <v>0</v>
      </c>
      <c r="EE69" s="652"/>
      <c r="EF69" s="652">
        <f>IF(ISERROR(VLOOKUP(AY69,'環境依存文字（電子入札利用不可）'!$A:$A,1,FALSE))=TRUE,IF(SUBSTITUTE(AY69,"　","")="",0,IF($CV$3&lt;=CODE(AY69),IF(AND($DB$3&lt;=CODE(AY69),CODE(AY69)&lt;=$DD$3),0,IF(AND($DG$3&lt;=CODE(AY69),CODE(AY69)&lt;=$DI$3),0,1)),0)),1)</f>
        <v>0</v>
      </c>
      <c r="EG69" s="652"/>
      <c r="EH69" s="652">
        <f>IF(ISERROR(VLOOKUP(BA69,'環境依存文字（電子入札利用不可）'!$A:$A,1,FALSE))=TRUE,IF(SUBSTITUTE(BA69,"　","")="",0,IF($CV$3&lt;=CODE(BA69),IF(AND($DB$3&lt;=CODE(BA69),CODE(BA69)&lt;=$DD$3),0,IF(AND($DG$3&lt;=CODE(BA69),CODE(BA69)&lt;=$DI$3),0,1)),0)),1)</f>
        <v>0</v>
      </c>
      <c r="EI69" s="652"/>
      <c r="EJ69" s="652">
        <f>IF(ISERROR(VLOOKUP(BC69,'環境依存文字（電子入札利用不可）'!$A:$A,1,FALSE))=TRUE,IF(SUBSTITUTE(BC69,"　","")="",0,IF($CV$3&lt;=CODE(BC69),IF(AND($DB$3&lt;=CODE(BC69),CODE(BC69)&lt;=$DD$3),0,IF(AND($DG$3&lt;=CODE(BC69),CODE(BC69)&lt;=$DI$3),0,1)),0)),1)</f>
        <v>0</v>
      </c>
      <c r="EK69" s="652"/>
      <c r="EL69" s="652">
        <f>IF(ISERROR(VLOOKUP(BE69,'環境依存文字（電子入札利用不可）'!$A:$A,1,FALSE))=TRUE,IF(SUBSTITUTE(BE69,"　","")="",0,IF($CV$3&lt;=CODE(BE69),IF(AND($DB$3&lt;=CODE(BE69),CODE(BE69)&lt;=$DD$3),0,IF(AND($DG$3&lt;=CODE(BE69),CODE(BE69)&lt;=$DI$3),0,1)),0)),1)</f>
        <v>0</v>
      </c>
      <c r="EM69" s="652"/>
      <c r="EN69" s="652"/>
      <c r="EO69" s="652"/>
      <c r="EP69" s="652"/>
      <c r="EQ69" s="652"/>
      <c r="ER69" s="652"/>
      <c r="ES69" s="652"/>
      <c r="ET69" s="652"/>
      <c r="EU69" s="652"/>
      <c r="EV69" s="652">
        <f>IF(ISERROR(VLOOKUP(BO69,'環境依存文字（電子入札利用不可）'!$A:$A,1,FALSE))=TRUE,IF(SUBSTITUTE(BO69,"　","")="",0,IF($CV$3&lt;=CODE(BO69),IF(AND($DB$3&lt;=CODE(BO69),CODE(BO69)&lt;=$DD$3),0,IF(AND($DG$3&lt;=CODE(BO69),CODE(BO69)&lt;=$DI$3),0,1)),0)),1)</f>
        <v>0</v>
      </c>
      <c r="EW69" s="652"/>
      <c r="EX69" s="652">
        <f>IF(ISERROR(VLOOKUP(BQ69,'環境依存文字（電子入札利用不可）'!$A:$A,1,FALSE))=TRUE,IF(SUBSTITUTE(BQ69,"　","")="",0,IF($CV$3&lt;=CODE(BQ69),IF(AND($DB$3&lt;=CODE(BQ69),CODE(BQ69)&lt;=$DD$3),0,IF(AND($DG$3&lt;=CODE(BQ69),CODE(BQ69)&lt;=$DI$3),0,1)),0)),1)</f>
        <v>0</v>
      </c>
      <c r="EY69" s="652"/>
      <c r="EZ69" s="652">
        <f>IF(ISERROR(VLOOKUP(BS69,'環境依存文字（電子入札利用不可）'!$A:$A,1,FALSE))=TRUE,IF(SUBSTITUTE(BS69,"　","")="",0,IF($CV$3&lt;=CODE(BS69),IF(AND($DB$3&lt;=CODE(BS69),CODE(BS69)&lt;=$DD$3),0,IF(AND($DG$3&lt;=CODE(BS69),CODE(BS69)&lt;=$DI$3),0,1)),0)),1)</f>
        <v>0</v>
      </c>
      <c r="FA69" s="652"/>
      <c r="FB69" s="652">
        <f>IF(ISERROR(VLOOKUP(BU69,'環境依存文字（電子入札利用不可）'!$A:$A,1,FALSE))=TRUE,IF(SUBSTITUTE(BU69,"　","")="",0,IF($CV$3&lt;=CODE(BU69),IF(AND($DB$3&lt;=CODE(BU69),CODE(BU69)&lt;=$DD$3),0,IF(AND($DG$3&lt;=CODE(BU69),CODE(BU69)&lt;=$DI$3),0,1)),0)),1)</f>
        <v>0</v>
      </c>
      <c r="FC69" s="652"/>
      <c r="FD69" s="652">
        <f>IF(ISERROR(VLOOKUP(BW69,'環境依存文字（電子入札利用不可）'!$A:$A,1,FALSE))=TRUE,IF(SUBSTITUTE(BW69,"　","")="",0,IF($CV$3&lt;=CODE(BW69),IF(AND($DB$3&lt;=CODE(BW69),CODE(BW69)&lt;=$DD$3),0,IF(AND($DG$3&lt;=CODE(BW69),CODE(BW69)&lt;=$DI$3),0,1)),0)),1)</f>
        <v>0</v>
      </c>
      <c r="FE69" s="652"/>
      <c r="FF69" s="652">
        <f>IF(ISERROR(VLOOKUP(BY69,'環境依存文字（電子入札利用不可）'!$A:$A,1,FALSE))=TRUE,IF(SUBSTITUTE(BY69,"　","")="",0,IF($CV$3&lt;=CODE(BY69),IF(AND($DB$3&lt;=CODE(BY69),CODE(BY69)&lt;=$DD$3),0,IF(AND($DG$3&lt;=CODE(BY69),CODE(BY69)&lt;=$DI$3),0,1)),0)),1)</f>
        <v>0</v>
      </c>
      <c r="FG69" s="652"/>
      <c r="FH69" s="652">
        <f>IF(ISERROR(VLOOKUP(CA69,'環境依存文字（電子入札利用不可）'!$A:$A,1,FALSE))=TRUE,IF(SUBSTITUTE(CA69,"　","")="",0,IF($CV$3&lt;=CODE(CA69),IF(AND($DB$3&lt;=CODE(CA69),CODE(CA69)&lt;=$DD$3),0,IF(AND($DG$3&lt;=CODE(CA69),CODE(CA69)&lt;=$DI$3),0,1)),0)),1)</f>
        <v>0</v>
      </c>
      <c r="FI69" s="652"/>
      <c r="FJ69" s="652">
        <f>IF(ISERROR(VLOOKUP(CC69,'環境依存文字（電子入札利用不可）'!$A:$A,1,FALSE))=TRUE,IF(SUBSTITUTE(CC69,"　","")="",0,IF($CV$3&lt;=CODE(CC69),IF(AND($DB$3&lt;=CODE(CC69),CODE(CC69)&lt;=$DD$3),0,IF(AND($DG$3&lt;=CODE(CC69),CODE(CC69)&lt;=$DI$3),0,1)),0)),1)</f>
        <v>0</v>
      </c>
      <c r="FK69" s="652"/>
      <c r="FL69" s="652">
        <f>IF(ISERROR(VLOOKUP(CE69,'環境依存文字（電子入札利用不可）'!$A:$A,1,FALSE))=TRUE,IF(SUBSTITUTE(CE69,"　","")="",0,IF($CV$3&lt;=CODE(CE69),IF(AND($DB$3&lt;=CODE(CE69),CODE(CE69)&lt;=$DD$3),0,IF(AND($DG$3&lt;=CODE(CE69),CODE(CE69)&lt;=$DI$3),0,1)),0)),1)</f>
        <v>0</v>
      </c>
      <c r="FM69" s="652"/>
      <c r="FN69" s="652">
        <f>IF(ISERROR(VLOOKUP(CG69,'環境依存文字（電子入札利用不可）'!$A:$A,1,FALSE))=TRUE,IF(SUBSTITUTE(CG69,"　","")="",0,IF($CV$3&lt;=CODE(CG69),IF(AND($DB$3&lt;=CODE(CG69),CODE(CG69)&lt;=$DD$3),0,IF(AND($DG$3&lt;=CODE(CG69),CODE(CG69)&lt;=$DI$3),0,1)),0)),1)</f>
        <v>0</v>
      </c>
      <c r="FO69" s="652"/>
      <c r="FP69" s="652">
        <f>IF(ISERROR(VLOOKUP(CI69,'環境依存文字（電子入札利用不可）'!$A:$A,1,FALSE))=TRUE,IF(SUBSTITUTE(CI69,"　","")="",0,IF($CV$3&lt;=CODE(CI69),IF(AND($DB$3&lt;=CODE(CI69),CODE(CI69)&lt;=$DD$3),0,IF(AND($DG$3&lt;=CODE(CI69),CODE(CI69)&lt;=$DI$3),0,1)),0)),1)</f>
        <v>0</v>
      </c>
      <c r="FQ69" s="652"/>
      <c r="FR69" s="652">
        <f>IF(ISERROR(VLOOKUP(CK69,'環境依存文字（電子入札利用不可）'!$A:$A,1,FALSE))=TRUE,IF(SUBSTITUTE(CK69,"　","")="",0,IF($CV$3&lt;=CODE(CK69),IF(AND($DB$3&lt;=CODE(CK69),CODE(CK69)&lt;=$DD$3),0,IF(AND($DG$3&lt;=CODE(CK69),CODE(CK69)&lt;=$DI$3),0,1)),0)),1)</f>
        <v>0</v>
      </c>
      <c r="FS69" s="652"/>
      <c r="FT69" s="652">
        <f>IF(ISERROR(VLOOKUP(CM69,'環境依存文字（電子入札利用不可）'!$A:$A,1,FALSE))=TRUE,IF(SUBSTITUTE(CM69,"　","")="",0,IF($CV$3&lt;=CODE(CM69),IF(AND($DB$3&lt;=CODE(CM69),CODE(CM69)&lt;=$DD$3),0,IF(AND($DG$3&lt;=CODE(CM69),CODE(CM69)&lt;=$DI$3),0,1)),0)),1)</f>
        <v>0</v>
      </c>
      <c r="FU69" s="652"/>
      <c r="FV69" s="652">
        <f>IF(ISERROR(VLOOKUP(CO69,'環境依存文字（電子入札利用不可）'!$A:$A,1,FALSE))=TRUE,IF(SUBSTITUTE(CO69,"　","")="",0,IF($CV$3&lt;=CODE(CO69),IF(AND($DB$3&lt;=CODE(CO69),CODE(CO69)&lt;=$DD$3),0,IF(AND($DG$3&lt;=CODE(CO69),CODE(CO69)&lt;=$DI$3),0,1)),0)),1)</f>
        <v>0</v>
      </c>
      <c r="FW69" s="652"/>
      <c r="FX69" s="652">
        <f>IF(ISERROR(VLOOKUP(CQ69,'環境依存文字（電子入札利用不可）'!$A:$A,1,FALSE))=TRUE,IF(SUBSTITUTE(CQ69,"　","")="",0,IF($CV$3&lt;=CODE(CQ69),IF(AND($DB$3&lt;=CODE(CQ69),CODE(CQ69)&lt;=$DD$3),0,IF(AND($DG$3&lt;=CODE(CQ69),CODE(CQ69)&lt;=$DI$3),0,1)),0)),1)</f>
        <v>0</v>
      </c>
    </row>
    <row r="70" spans="1:180" ht="24" customHeight="1" thickBot="1">
      <c r="B70" s="1425"/>
      <c r="C70" s="1428"/>
      <c r="D70" s="1429"/>
      <c r="E70" s="1431"/>
      <c r="F70" s="1433"/>
      <c r="G70" s="1429"/>
      <c r="H70" s="1433"/>
      <c r="I70" s="1429"/>
      <c r="J70" s="1431"/>
      <c r="K70" s="1436"/>
      <c r="L70" s="1437"/>
      <c r="M70" s="1436"/>
      <c r="N70" s="1437"/>
      <c r="O70" s="1436"/>
      <c r="P70" s="1437"/>
      <c r="Q70" s="1436"/>
      <c r="R70" s="1437"/>
      <c r="S70" s="1436"/>
      <c r="T70" s="1437"/>
      <c r="U70" s="1436"/>
      <c r="V70" s="1437"/>
      <c r="W70" s="1448" t="str">
        <f>+IF(入力シート!$L239="","",MID(入力シート!$L239,入力シート!CS$181,1))</f>
        <v/>
      </c>
      <c r="X70" s="1414"/>
      <c r="Y70" s="1414" t="str">
        <f>+IF(入力シート!$L239="","",MID(入力シート!$L239,入力シート!CU$181,1))</f>
        <v/>
      </c>
      <c r="Z70" s="1414"/>
      <c r="AA70" s="1414" t="str">
        <f>+IF(入力シート!$L239="","",MID(入力シート!$L239,入力シート!CW$181,1))</f>
        <v/>
      </c>
      <c r="AB70" s="1414"/>
      <c r="AC70" s="1414" t="str">
        <f>+IF(入力シート!$L239="","",MID(入力シート!$L239,入力シート!CY$181,1))</f>
        <v/>
      </c>
      <c r="AD70" s="1414"/>
      <c r="AE70" s="1414" t="str">
        <f>+IF(入力シート!$L239="","",MID(入力シート!$L239,入力シート!DA$181,1))</f>
        <v/>
      </c>
      <c r="AF70" s="1414"/>
      <c r="AG70" s="1414" t="str">
        <f>+IF(入力シート!$L239="","",MID(入力シート!$L239,入力シート!DC$181,1))</f>
        <v/>
      </c>
      <c r="AH70" s="1414"/>
      <c r="AI70" s="1414" t="str">
        <f>+IF(入力シート!$L239="","",MID(入力シート!$L239,入力シート!DE$181,1))</f>
        <v/>
      </c>
      <c r="AJ70" s="1414"/>
      <c r="AK70" s="1414" t="str">
        <f>+IF(入力シート!$L239="","",MID(入力シート!$L239,入力シート!DG$181,1))</f>
        <v/>
      </c>
      <c r="AL70" s="1414"/>
      <c r="AM70" s="1414" t="str">
        <f>+IF(入力シート!$L239="","",MID(入力シート!$L239,入力シート!DI$181,1))</f>
        <v/>
      </c>
      <c r="AN70" s="1414"/>
      <c r="AO70" s="1414" t="str">
        <f>+IF(入力シート!$L239="","",MID(入力シート!$L239,入力シート!DK$181,1))</f>
        <v/>
      </c>
      <c r="AP70" s="1414"/>
      <c r="AQ70" s="1414" t="str">
        <f>+IF(入力シート!$L239="","",MID(入力シート!$L239,入力シート!DM$181,1))</f>
        <v/>
      </c>
      <c r="AR70" s="1414"/>
      <c r="AS70" s="1414" t="str">
        <f>+IF(入力シート!$L239="","",MID(入力シート!$L239,入力シート!DO$181,1))</f>
        <v/>
      </c>
      <c r="AT70" s="1414"/>
      <c r="AU70" s="1414" t="str">
        <f>+IF(入力シート!$L239="","",MID(入力シート!$L239,入力シート!DQ$181,1))</f>
        <v/>
      </c>
      <c r="AV70" s="1414"/>
      <c r="AW70" s="1414" t="str">
        <f>+IF(入力シート!$L239="","",MID(入力シート!$L239,入力シート!DS$181,1))</f>
        <v/>
      </c>
      <c r="AX70" s="1414"/>
      <c r="AY70" s="1414" t="str">
        <f>+IF(入力シート!$L239="","",MID(入力シート!$L239,入力シート!DU$181,1))</f>
        <v/>
      </c>
      <c r="AZ70" s="1414"/>
      <c r="BA70" s="1414" t="str">
        <f>+IF(入力シート!$L239="","",MID(入力シート!$L239,入力シート!DW$181,1))</f>
        <v/>
      </c>
      <c r="BB70" s="1414"/>
      <c r="BC70" s="1414" t="str">
        <f>+IF(入力シート!$L239="","",MID(入力シート!$L239,入力シート!DY$181,1))</f>
        <v/>
      </c>
      <c r="BD70" s="1414"/>
      <c r="BE70" s="1809" t="str">
        <f>+IF(入力シート!$L239="","",MID(入力シート!$L239,入力シート!EA$181,1))</f>
        <v/>
      </c>
      <c r="BF70" s="1810"/>
      <c r="BG70" s="1409" t="str">
        <f>+IF(入力シート!$BJ239="","",MID(入力シート!$BJ239,入力シート!BI$181,1))</f>
        <v>　</v>
      </c>
      <c r="BH70" s="1410"/>
      <c r="BI70" s="1405" t="str">
        <f>+IF(入力シート!$BJ239="","",MID(入力シート!$BJ239,入力シート!BK$181,1))</f>
        <v/>
      </c>
      <c r="BJ70" s="1406"/>
      <c r="BK70" s="1411" t="str">
        <f>+IF(入力シート!$BJ239="","",MID(入力シート!$BJ239,入力シート!BM$181,1))</f>
        <v/>
      </c>
      <c r="BL70" s="1412"/>
      <c r="BM70" s="1405" t="str">
        <f>+IF(入力シート!$BJ239="","",MID(入力シート!$BJ239,入力シート!BO$181,1))</f>
        <v/>
      </c>
      <c r="BN70" s="1406"/>
      <c r="BO70" s="1405" t="str">
        <f>+IF(入力シート!$BJ239="","",MID(入力シート!$BJ239,入力シート!BQ$181,1))</f>
        <v/>
      </c>
      <c r="BP70" s="1406"/>
      <c r="BQ70" s="1411" t="str">
        <f>+IF(入力シート!$BJ239="","",MID(入力シート!$BJ239,入力シート!BS$181,1))</f>
        <v/>
      </c>
      <c r="BR70" s="1412"/>
      <c r="BS70" s="1405" t="str">
        <f>+IF(入力シート!$BJ239="","",MID(入力シート!$BJ239,入力シート!BU$181,1))</f>
        <v/>
      </c>
      <c r="BT70" s="1406"/>
      <c r="BU70" s="1405" t="str">
        <f>+IF(入力シート!$BJ239="","",MID(入力シート!$BJ239,入力シート!BW$181,1))</f>
        <v/>
      </c>
      <c r="BV70" s="1406"/>
      <c r="BW70" s="1405" t="str">
        <f>+IF(入力シート!$BJ239="","",MID(入力シート!$BJ239,入力シート!BY$181,1))</f>
        <v/>
      </c>
      <c r="BX70" s="1406"/>
      <c r="BY70" s="1405" t="str">
        <f>+IF(入力シート!$BJ239="","",MID(入力シート!$BJ239,入力シート!CA$181,1))</f>
        <v/>
      </c>
      <c r="BZ70" s="1406"/>
      <c r="CA70" s="1405" t="str">
        <f>+IF(入力シート!$BJ239="","",MID(入力シート!$BJ239,入力シート!CC$181,1))</f>
        <v/>
      </c>
      <c r="CB70" s="1406"/>
      <c r="CC70" s="1407" t="str">
        <f>+IF(入力シート!$BJ239="","",MID(入力シート!$BJ239,入力シート!CE$181,1))</f>
        <v/>
      </c>
      <c r="CD70" s="1408"/>
      <c r="CE70" s="1445" t="str">
        <f>+IF(入力シート!$AD239="","",MID(入力シート!$AD239,入力シート!BI$181,1))</f>
        <v/>
      </c>
      <c r="CF70" s="1446"/>
      <c r="CG70" s="1403" t="str">
        <f>+IF(入力シート!$AD239="","",MID(入力シート!$AD239,入力シート!BK$181,1))</f>
        <v/>
      </c>
      <c r="CH70" s="1404"/>
      <c r="CI70" s="1403" t="str">
        <f>+IF(入力シート!$AD239="","",MID(入力シート!$AD239,入力シート!BM$181,1))</f>
        <v/>
      </c>
      <c r="CJ70" s="1404"/>
      <c r="CK70" s="1403" t="str">
        <f>+IF(入力シート!$AD239="","",MID(入力シート!$AD239,入力シート!BO$181,1))</f>
        <v/>
      </c>
      <c r="CL70" s="1404"/>
      <c r="CM70" s="1403" t="str">
        <f>+IF(入力シート!$AD239="","",MID(入力シート!$AD239,入力シート!BQ$181,1))</f>
        <v/>
      </c>
      <c r="CN70" s="1404"/>
      <c r="CO70" s="1403" t="str">
        <f>+IF(入力シート!$AD239="","",MID(入力シート!$AD239,入力シート!BS$181,1))</f>
        <v/>
      </c>
      <c r="CP70" s="1404"/>
      <c r="CQ70" s="1403" t="str">
        <f>+IF(入力シート!$AD239="","",MID(入力シート!$AD239,入力シート!BU$181,1))</f>
        <v/>
      </c>
      <c r="CR70" s="1444"/>
      <c r="CS70" s="654"/>
      <c r="CT70" s="654"/>
      <c r="CU70" s="654"/>
      <c r="CV70" s="654" t="str">
        <f>+IF(入力シート!$AD239="","",MID(入力シート!$AD239,入力シート!BU$181,1))</f>
        <v/>
      </c>
      <c r="CW70" s="654"/>
      <c r="DB70" s="411"/>
      <c r="DC70" s="411"/>
      <c r="DD70" s="652">
        <f>IF(ISERROR(VLOOKUP(W70,'環境依存文字（電子入札利用不可）'!$A:$A,1,FALSE))=TRUE,IF(SUBSTITUTE(W70,"　","")="",0,IF($CV$3&lt;=CODE(W70),IF(AND($DB$3&lt;=CODE(W70),CODE(W70)&lt;=$DD$3),0,IF(AND($DG$3&lt;=CODE(W70),CODE(W70)&lt;=$DI$3),0,1)),0)),1)</f>
        <v>0</v>
      </c>
      <c r="DE70" s="652"/>
      <c r="DF70" s="652">
        <f>IF(ISERROR(VLOOKUP(Y70,'環境依存文字（電子入札利用不可）'!$A:$A,1,FALSE))=TRUE,IF(SUBSTITUTE(Y70,"　","")="",0,IF($CV$3&lt;=CODE(Y70),IF(AND($DB$3&lt;=CODE(Y70),CODE(Y70)&lt;=$DD$3),0,IF(AND($DG$3&lt;=CODE(Y70),CODE(Y70)&lt;=$DI$3),0,1)),0)),1)</f>
        <v>0</v>
      </c>
      <c r="DG70" s="652"/>
      <c r="DH70" s="652">
        <f>IF(ISERROR(VLOOKUP(AA70,'環境依存文字（電子入札利用不可）'!$A:$A,1,FALSE))=TRUE,IF(SUBSTITUTE(AA70,"　","")="",0,IF($CV$3&lt;=CODE(AA70),IF(AND($DB$3&lt;=CODE(AA70),CODE(AA70)&lt;=$DD$3),0,IF(AND($DG$3&lt;=CODE(AA70),CODE(AA70)&lt;=$DI$3),0,1)),0)),1)</f>
        <v>0</v>
      </c>
      <c r="DI70" s="652"/>
      <c r="DJ70" s="652">
        <f>IF(ISERROR(VLOOKUP(AC70,'環境依存文字（電子入札利用不可）'!$A:$A,1,FALSE))=TRUE,IF(SUBSTITUTE(AC70,"　","")="",0,IF($CV$3&lt;=CODE(AC70),IF(AND($DB$3&lt;=CODE(AC70),CODE(AC70)&lt;=$DD$3),0,IF(AND($DG$3&lt;=CODE(AC70),CODE(AC70)&lt;=$DI$3),0,1)),0)),1)</f>
        <v>0</v>
      </c>
      <c r="DK70" s="652"/>
      <c r="DL70" s="652">
        <f>IF(ISERROR(VLOOKUP(AE70,'環境依存文字（電子入札利用不可）'!$A:$A,1,FALSE))=TRUE,IF(SUBSTITUTE(AE70,"　","")="",0,IF($CV$3&lt;=CODE(AE70),IF(AND($DB$3&lt;=CODE(AE70),CODE(AE70)&lt;=$DD$3),0,IF(AND($DG$3&lt;=CODE(AE70),CODE(AE70)&lt;=$DI$3),0,1)),0)),1)</f>
        <v>0</v>
      </c>
      <c r="DM70" s="652"/>
      <c r="DN70" s="652">
        <f>IF(ISERROR(VLOOKUP(AG70,'環境依存文字（電子入札利用不可）'!$A:$A,1,FALSE))=TRUE,IF(SUBSTITUTE(AG70,"　","")="",0,IF($CV$3&lt;=CODE(AG70),IF(AND($DB$3&lt;=CODE(AG70),CODE(AG70)&lt;=$DD$3),0,IF(AND($DG$3&lt;=CODE(AG70),CODE(AG70)&lt;=$DI$3),0,1)),0)),1)</f>
        <v>0</v>
      </c>
      <c r="DO70" s="652"/>
      <c r="DP70" s="652">
        <f>IF(ISERROR(VLOOKUP(AI70,'環境依存文字（電子入札利用不可）'!$A:$A,1,FALSE))=TRUE,IF(SUBSTITUTE(AI70,"　","")="",0,IF($CV$3&lt;=CODE(AI70),IF(AND($DB$3&lt;=CODE(AI70),CODE(AI70)&lt;=$DD$3),0,IF(AND($DG$3&lt;=CODE(AI70),CODE(AI70)&lt;=$DI$3),0,1)),0)),1)</f>
        <v>0</v>
      </c>
      <c r="DQ70" s="652"/>
      <c r="DR70" s="652">
        <f>IF(ISERROR(VLOOKUP(AK70,'環境依存文字（電子入札利用不可）'!$A:$A,1,FALSE))=TRUE,IF(SUBSTITUTE(AK70,"　","")="",0,IF($CV$3&lt;=CODE(AK70),IF(AND($DB$3&lt;=CODE(AK70),CODE(AK70)&lt;=$DD$3),0,IF(AND($DG$3&lt;=CODE(AK70),CODE(AK70)&lt;=$DI$3),0,1)),0)),1)</f>
        <v>0</v>
      </c>
      <c r="DS70" s="652"/>
      <c r="DT70" s="652">
        <f>IF(ISERROR(VLOOKUP(AM70,'環境依存文字（電子入札利用不可）'!$A:$A,1,FALSE))=TRUE,IF(SUBSTITUTE(AM70,"　","")="",0,IF($CV$3&lt;=CODE(AM70),IF(AND($DB$3&lt;=CODE(AM70),CODE(AM70)&lt;=$DD$3),0,IF(AND($DG$3&lt;=CODE(AM70),CODE(AM70)&lt;=$DI$3),0,1)),0)),1)</f>
        <v>0</v>
      </c>
      <c r="DU70" s="652"/>
      <c r="DV70" s="652">
        <f>IF(ISERROR(VLOOKUP(AO70,'環境依存文字（電子入札利用不可）'!$A:$A,1,FALSE))=TRUE,IF(SUBSTITUTE(AO70,"　","")="",0,IF($CV$3&lt;=CODE(AO70),IF(AND($DB$3&lt;=CODE(AO70),CODE(AO70)&lt;=$DD$3),0,IF(AND($DG$3&lt;=CODE(AO70),CODE(AO70)&lt;=$DI$3),0,1)),0)),1)</f>
        <v>0</v>
      </c>
      <c r="DW70" s="652"/>
      <c r="DX70" s="652">
        <f>IF(ISERROR(VLOOKUP(AQ70,'環境依存文字（電子入札利用不可）'!$A:$A,1,FALSE))=TRUE,IF(SUBSTITUTE(AQ70,"　","")="",0,IF($CV$3&lt;=CODE(AQ70),IF(AND($DB$3&lt;=CODE(AQ70),CODE(AQ70)&lt;=$DD$3),0,IF(AND($DG$3&lt;=CODE(AQ70),CODE(AQ70)&lt;=$DI$3),0,1)),0)),1)</f>
        <v>0</v>
      </c>
      <c r="DY70" s="652"/>
      <c r="DZ70" s="652">
        <f>IF(ISERROR(VLOOKUP(AS70,'環境依存文字（電子入札利用不可）'!$A:$A,1,FALSE))=TRUE,IF(SUBSTITUTE(AS70,"　","")="",0,IF($CV$3&lt;=CODE(AS70),IF(AND($DB$3&lt;=CODE(AS70),CODE(AS70)&lt;=$DD$3),0,IF(AND($DG$3&lt;=CODE(AS70),CODE(AS70)&lt;=$DI$3),0,1)),0)),1)</f>
        <v>0</v>
      </c>
      <c r="EA70" s="652"/>
      <c r="EB70" s="652">
        <f>IF(ISERROR(VLOOKUP(AU70,'環境依存文字（電子入札利用不可）'!$A:$A,1,FALSE))=TRUE,IF(SUBSTITUTE(AU70,"　","")="",0,IF($CV$3&lt;=CODE(AU70),IF(AND($DB$3&lt;=CODE(AU70),CODE(AU70)&lt;=$DD$3),0,IF(AND($DG$3&lt;=CODE(AU70),CODE(AU70)&lt;=$DI$3),0,1)),0)),1)</f>
        <v>0</v>
      </c>
      <c r="EC70" s="652"/>
      <c r="ED70" s="652">
        <f>IF(ISERROR(VLOOKUP(AW70,'環境依存文字（電子入札利用不可）'!$A:$A,1,FALSE))=TRUE,IF(SUBSTITUTE(AW70,"　","")="",0,IF($CV$3&lt;=CODE(AW70),IF(AND($DB$3&lt;=CODE(AW70),CODE(AW70)&lt;=$DD$3),0,IF(AND($DG$3&lt;=CODE(AW70),CODE(AW70)&lt;=$DI$3),0,1)),0)),1)</f>
        <v>0</v>
      </c>
      <c r="EE70" s="652"/>
      <c r="EF70" s="652">
        <f>IF(ISERROR(VLOOKUP(AY70,'環境依存文字（電子入札利用不可）'!$A:$A,1,FALSE))=TRUE,IF(SUBSTITUTE(AY70,"　","")="",0,IF($CV$3&lt;=CODE(AY70),IF(AND($DB$3&lt;=CODE(AY70),CODE(AY70)&lt;=$DD$3),0,IF(AND($DG$3&lt;=CODE(AY70),CODE(AY70)&lt;=$DI$3),0,1)),0)),1)</f>
        <v>0</v>
      </c>
      <c r="EG70" s="652"/>
      <c r="EH70" s="652">
        <f>IF(ISERROR(VLOOKUP(BA70,'環境依存文字（電子入札利用不可）'!$A:$A,1,FALSE))=TRUE,IF(SUBSTITUTE(BA70,"　","")="",0,IF($CV$3&lt;=CODE(BA70),IF(AND($DB$3&lt;=CODE(BA70),CODE(BA70)&lt;=$DD$3),0,IF(AND($DG$3&lt;=CODE(BA70),CODE(BA70)&lt;=$DI$3),0,1)),0)),1)</f>
        <v>0</v>
      </c>
      <c r="EI70" s="652"/>
      <c r="EJ70" s="652">
        <f>IF(ISERROR(VLOOKUP(BC70,'環境依存文字（電子入札利用不可）'!$A:$A,1,FALSE))=TRUE,IF(SUBSTITUTE(BC70,"　","")="",0,IF($CV$3&lt;=CODE(BC70),IF(AND($DB$3&lt;=CODE(BC70),CODE(BC70)&lt;=$DD$3),0,IF(AND($DG$3&lt;=CODE(BC70),CODE(BC70)&lt;=$DI$3),0,1)),0)),1)</f>
        <v>0</v>
      </c>
      <c r="EK70" s="652"/>
      <c r="EL70" s="652">
        <f>IF(ISERROR(VLOOKUP(BE70,'環境依存文字（電子入札利用不可）'!$A:$A,1,FALSE))=TRUE,IF(SUBSTITUTE(BE70,"　","")="",0,IF($CV$3&lt;=CODE(BE70),IF(AND($DB$3&lt;=CODE(BE70),CODE(BE70)&lt;=$DD$3),0,IF(AND($DG$3&lt;=CODE(BE70),CODE(BE70)&lt;=$DI$3),0,1)),0)),1)</f>
        <v>0</v>
      </c>
      <c r="EM70" s="652"/>
      <c r="EN70" s="652">
        <f>IF(ISERROR(VLOOKUP(BG70,'環境依存文字（電子入札利用不可）'!$A:$A,1,FALSE))=TRUE,IF(SUBSTITUTE(BG70,"　","")="",0,IF($CV$3&lt;=CODE(BG70),IF(AND($DB$3&lt;=CODE(BG70),CODE(BG70)&lt;=$DD$3),0,IF(AND($DG$3&lt;=CODE(BG70),CODE(BG70)&lt;=$DI$3),0,1)),0)),1)</f>
        <v>0</v>
      </c>
      <c r="EO70" s="652"/>
      <c r="EP70" s="652">
        <f>IF(ISERROR(VLOOKUP(BI70,'環境依存文字（電子入札利用不可）'!$A:$A,1,FALSE))=TRUE,IF(SUBSTITUTE(BI70,"　","")="",0,IF($CV$3&lt;=CODE(BI70),IF(AND($DB$3&lt;=CODE(BI70),CODE(BI70)&lt;=$DD$3),0,IF(AND($DG$3&lt;=CODE(BI70),CODE(BI70)&lt;=$DI$3),0,1)),0)),1)</f>
        <v>0</v>
      </c>
      <c r="EQ70" s="652"/>
      <c r="ER70" s="652">
        <f>IF(ISERROR(VLOOKUP(BK70,'環境依存文字（電子入札利用不可）'!$A:$A,1,FALSE))=TRUE,IF(SUBSTITUTE(BK70,"　","")="",0,IF($CV$3&lt;=CODE(BK70),IF(AND($DB$3&lt;=CODE(BK70),CODE(BK70)&lt;=$DD$3),0,IF(AND($DG$3&lt;=CODE(BK70),CODE(BK70)&lt;=$DI$3),0,1)),0)),1)</f>
        <v>0</v>
      </c>
      <c r="ES70" s="652"/>
      <c r="ET70" s="652">
        <f>IF(ISERROR(VLOOKUP(BM70,'環境依存文字（電子入札利用不可）'!$A:$A,1,FALSE))=TRUE,IF(SUBSTITUTE(BM70,"　","")="",0,IF($CV$3&lt;=CODE(BM70),IF(AND($DB$3&lt;=CODE(BM70),CODE(BM70)&lt;=$DD$3),0,IF(AND($DG$3&lt;=CODE(BM70),CODE(BM70)&lt;=$DI$3),0,1)),0)),1)</f>
        <v>0</v>
      </c>
      <c r="EU70" s="652"/>
      <c r="EV70" s="652">
        <f>IF(ISERROR(VLOOKUP(BO70,'環境依存文字（電子入札利用不可）'!$A:$A,1,FALSE))=TRUE,IF(SUBSTITUTE(BO70,"　","")="",0,IF($CV$3&lt;=CODE(BO70),IF(AND($DB$3&lt;=CODE(BO70),CODE(BO70)&lt;=$DD$3),0,IF(AND($DG$3&lt;=CODE(BO70),CODE(BO70)&lt;=$DI$3),0,1)),0)),1)</f>
        <v>0</v>
      </c>
      <c r="EW70" s="652"/>
      <c r="EX70" s="652">
        <f>IF(ISERROR(VLOOKUP(BQ70,'環境依存文字（電子入札利用不可）'!$A:$A,1,FALSE))=TRUE,IF(SUBSTITUTE(BQ70,"　","")="",0,IF($CV$3&lt;=CODE(BQ70),IF(AND($DB$3&lt;=CODE(BQ70),CODE(BQ70)&lt;=$DD$3),0,IF(AND($DG$3&lt;=CODE(BQ70),CODE(BQ70)&lt;=$DI$3),0,1)),0)),1)</f>
        <v>0</v>
      </c>
      <c r="EY70" s="652"/>
      <c r="EZ70" s="652">
        <f>IF(ISERROR(VLOOKUP(BS70,'環境依存文字（電子入札利用不可）'!$A:$A,1,FALSE))=TRUE,IF(SUBSTITUTE(BS70,"　","")="",0,IF($CV$3&lt;=CODE(BS70),IF(AND($DB$3&lt;=CODE(BS70),CODE(BS70)&lt;=$DD$3),0,IF(AND($DG$3&lt;=CODE(BS70),CODE(BS70)&lt;=$DI$3),0,1)),0)),1)</f>
        <v>0</v>
      </c>
      <c r="FA70" s="652"/>
      <c r="FB70" s="652">
        <f>IF(ISERROR(VLOOKUP(BU70,'環境依存文字（電子入札利用不可）'!$A:$A,1,FALSE))=TRUE,IF(SUBSTITUTE(BU70,"　","")="",0,IF($CV$3&lt;=CODE(BU70),IF(AND($DB$3&lt;=CODE(BU70),CODE(BU70)&lt;=$DD$3),0,IF(AND($DG$3&lt;=CODE(BU70),CODE(BU70)&lt;=$DI$3),0,1)),0)),1)</f>
        <v>0</v>
      </c>
      <c r="FC70" s="652"/>
      <c r="FD70" s="652">
        <f>IF(ISERROR(VLOOKUP(BW70,'環境依存文字（電子入札利用不可）'!$A:$A,1,FALSE))=TRUE,IF(SUBSTITUTE(BW70,"　","")="",0,IF($CV$3&lt;=CODE(BW70),IF(AND($DB$3&lt;=CODE(BW70),CODE(BW70)&lt;=$DD$3),0,IF(AND($DG$3&lt;=CODE(BW70),CODE(BW70)&lt;=$DI$3),0,1)),0)),1)</f>
        <v>0</v>
      </c>
      <c r="FE70" s="652"/>
      <c r="FF70" s="652">
        <f>IF(ISERROR(VLOOKUP(BY70,'環境依存文字（電子入札利用不可）'!$A:$A,1,FALSE))=TRUE,IF(SUBSTITUTE(BY70,"　","")="",0,IF($CV$3&lt;=CODE(BY70),IF(AND($DB$3&lt;=CODE(BY70),CODE(BY70)&lt;=$DD$3),0,IF(AND($DG$3&lt;=CODE(BY70),CODE(BY70)&lt;=$DI$3),0,1)),0)),1)</f>
        <v>0</v>
      </c>
      <c r="FG70" s="652"/>
      <c r="FH70" s="652">
        <f>IF(ISERROR(VLOOKUP(CA70,'環境依存文字（電子入札利用不可）'!$A:$A,1,FALSE))=TRUE,IF(SUBSTITUTE(CA70,"　","")="",0,IF($CV$3&lt;=CODE(CA70),IF(AND($DB$3&lt;=CODE(CA70),CODE(CA70)&lt;=$DD$3),0,IF(AND($DG$3&lt;=CODE(CA70),CODE(CA70)&lt;=$DI$3),0,1)),0)),1)</f>
        <v>0</v>
      </c>
      <c r="FI70" s="652"/>
      <c r="FJ70" s="652">
        <f>IF(ISERROR(VLOOKUP(CC70,'環境依存文字（電子入札利用不可）'!$A:$A,1,FALSE))=TRUE,IF(SUBSTITUTE(CC70,"　","")="",0,IF($CV$3&lt;=CODE(CC70),IF(AND($DB$3&lt;=CODE(CC70),CODE(CC70)&lt;=$DD$3),0,IF(AND($DG$3&lt;=CODE(CC70),CODE(CC70)&lt;=$DI$3),0,1)),0)),1)</f>
        <v>0</v>
      </c>
      <c r="FK70" s="652"/>
      <c r="FL70" s="652">
        <f>IF(ISERROR(VLOOKUP(CE70,'環境依存文字（電子入札利用不可）'!$A:$A,1,FALSE))=TRUE,IF(SUBSTITUTE(CE70,"　","")="",0,IF($CV$3&lt;=CODE(CE70),IF(AND($DB$3&lt;=CODE(CE70),CODE(CE70)&lt;=$DD$3),0,IF(AND($DG$3&lt;=CODE(CE70),CODE(CE70)&lt;=$DI$3),0,1)),0)),1)</f>
        <v>0</v>
      </c>
      <c r="FM70" s="652"/>
      <c r="FN70" s="652">
        <f>IF(ISERROR(VLOOKUP(CG70,'環境依存文字（電子入札利用不可）'!$A:$A,1,FALSE))=TRUE,IF(SUBSTITUTE(CG70,"　","")="",0,IF($CV$3&lt;=CODE(CG70),IF(AND($DB$3&lt;=CODE(CG70),CODE(CG70)&lt;=$DD$3),0,IF(AND($DG$3&lt;=CODE(CG70),CODE(CG70)&lt;=$DI$3),0,1)),0)),1)</f>
        <v>0</v>
      </c>
      <c r="FO70" s="652"/>
      <c r="FP70" s="652">
        <f>IF(ISERROR(VLOOKUP(CI70,'環境依存文字（電子入札利用不可）'!$A:$A,1,FALSE))=TRUE,IF(SUBSTITUTE(CI70,"　","")="",0,IF($CV$3&lt;=CODE(CI70),IF(AND($DB$3&lt;=CODE(CI70),CODE(CI70)&lt;=$DD$3),0,IF(AND($DG$3&lt;=CODE(CI70),CODE(CI70)&lt;=$DI$3),0,1)),0)),1)</f>
        <v>0</v>
      </c>
      <c r="FQ70" s="652"/>
      <c r="FR70" s="652">
        <f>IF(ISERROR(VLOOKUP(CK70,'環境依存文字（電子入札利用不可）'!$A:$A,1,FALSE))=TRUE,IF(SUBSTITUTE(CK70,"　","")="",0,IF($CV$3&lt;=CODE(CK70),IF(AND($DB$3&lt;=CODE(CK70),CODE(CK70)&lt;=$DD$3),0,IF(AND($DG$3&lt;=CODE(CK70),CODE(CK70)&lt;=$DI$3),0,1)),0)),1)</f>
        <v>0</v>
      </c>
      <c r="FS70" s="652"/>
      <c r="FT70" s="652">
        <f>IF(ISERROR(VLOOKUP(CM70,'環境依存文字（電子入札利用不可）'!$A:$A,1,FALSE))=TRUE,IF(SUBSTITUTE(CM70,"　","")="",0,IF($CV$3&lt;=CODE(CM70),IF(AND($DB$3&lt;=CODE(CM70),CODE(CM70)&lt;=$DD$3),0,IF(AND($DG$3&lt;=CODE(CM70),CODE(CM70)&lt;=$DI$3),0,1)),0)),1)</f>
        <v>0</v>
      </c>
      <c r="FU70" s="652"/>
      <c r="FV70" s="652">
        <f>IF(ISERROR(VLOOKUP(CO70,'環境依存文字（電子入札利用不可）'!$A:$A,1,FALSE))=TRUE,IF(SUBSTITUTE(CO70,"　","")="",0,IF($CV$3&lt;=CODE(CO70),IF(AND($DB$3&lt;=CODE(CO70),CODE(CO70)&lt;=$DD$3),0,IF(AND($DG$3&lt;=CODE(CO70),CODE(CO70)&lt;=$DI$3),0,1)),0)),1)</f>
        <v>0</v>
      </c>
      <c r="FW70" s="652"/>
      <c r="FX70" s="652">
        <f>IF(ISERROR(VLOOKUP(CQ70,'環境依存文字（電子入札利用不可）'!$A:$A,1,FALSE))=TRUE,IF(SUBSTITUTE(CQ70,"　","")="",0,IF($CV$3&lt;=CODE(CQ70),IF(AND($DB$3&lt;=CODE(CQ70),CODE(CQ70)&lt;=$DD$3),0,IF(AND($DG$3&lt;=CODE(CQ70),CODE(CQ70)&lt;=$DI$3),0,1)),0)),1)</f>
        <v>0</v>
      </c>
    </row>
    <row r="71" spans="1:180" s="411" customFormat="1" ht="23.25" customHeight="1">
      <c r="A71" s="632"/>
      <c r="B71" s="1424">
        <v>10</v>
      </c>
      <c r="C71" s="1426" t="str">
        <f>+IF(入力シート!$F241="","",入力シート!F241)</f>
        <v/>
      </c>
      <c r="D71" s="1427"/>
      <c r="E71" s="1430" t="s">
        <v>34</v>
      </c>
      <c r="F71" s="1432" t="str">
        <f>+IF(入力シート!$H241="","",MID(TEXT(入力シート!$H241,"0#"),入力シート!$BJ$9,1))</f>
        <v/>
      </c>
      <c r="G71" s="1427"/>
      <c r="H71" s="1432" t="str">
        <f>+IF(入力シート!$H241="","",MID(TEXT(入力シート!$H241,"0#"),入力シート!$BL$9,1))</f>
        <v/>
      </c>
      <c r="I71" s="1427"/>
      <c r="J71" s="1430" t="s">
        <v>34</v>
      </c>
      <c r="K71" s="1434" t="str">
        <f>+IF(入力シート!$J241="","",MID(TEXT(入力シート!$J241,"00000#"),入力シート!$BJ$9,1))</f>
        <v/>
      </c>
      <c r="L71" s="1435"/>
      <c r="M71" s="1434" t="str">
        <f>+IF(入力シート!$J241="","",MID(TEXT(入力シート!$J241,"00000#"),入力シート!$BL$9,1))</f>
        <v/>
      </c>
      <c r="N71" s="1435"/>
      <c r="O71" s="1434" t="str">
        <f>+IF(入力シート!$J241="","",MID(TEXT(入力シート!$J241,"00000#"),入力シート!$BN$9,1))</f>
        <v/>
      </c>
      <c r="P71" s="1435"/>
      <c r="Q71" s="1434" t="str">
        <f>+IF(入力シート!$J241="","",MID(TEXT(入力シート!$J241,"00000#"),入力シート!$BP$9,1))</f>
        <v/>
      </c>
      <c r="R71" s="1435"/>
      <c r="S71" s="1434" t="str">
        <f>+IF(入力シート!$J241="","",MID(TEXT(入力シート!$J241,"00000#"),入力シート!$BR$9,1))</f>
        <v/>
      </c>
      <c r="T71" s="1435"/>
      <c r="U71" s="1434" t="str">
        <f>+IF(入力シート!$J241="","",MID(TEXT(入力シート!$J241,"00000#"),入力シート!$BT$9,1))</f>
        <v/>
      </c>
      <c r="V71" s="1435"/>
      <c r="W71" s="1447" t="str">
        <f>+IF(入力シート!$L241="","",MID(入力シート!$L241,入力シート!BI$181,1))</f>
        <v/>
      </c>
      <c r="X71" s="1416"/>
      <c r="Y71" s="1416" t="str">
        <f>+IF(入力シート!$L241="","",MID(入力シート!$L241,入力シート!BK$181,1))</f>
        <v/>
      </c>
      <c r="Z71" s="1416"/>
      <c r="AA71" s="1416" t="str">
        <f>+IF(入力シート!$L241="","",MID(入力シート!$L241,入力シート!BM$181,1))</f>
        <v/>
      </c>
      <c r="AB71" s="1416"/>
      <c r="AC71" s="1416" t="str">
        <f>+IF(入力シート!$L241="","",MID(入力シート!$L241,入力シート!BO$181,1))</f>
        <v/>
      </c>
      <c r="AD71" s="1416"/>
      <c r="AE71" s="1416" t="str">
        <f>+IF(入力シート!$L241="","",MID(入力シート!$L241,入力シート!BQ$181,1))</f>
        <v/>
      </c>
      <c r="AF71" s="1416"/>
      <c r="AG71" s="1416" t="str">
        <f>+IF(入力シート!$L241="","",MID(入力シート!$L241,入力シート!BS$181,1))</f>
        <v/>
      </c>
      <c r="AH71" s="1416"/>
      <c r="AI71" s="1416" t="str">
        <f>+IF(入力シート!$L241="","",MID(入力シート!$L241,入力シート!BU$181,1))</f>
        <v/>
      </c>
      <c r="AJ71" s="1416"/>
      <c r="AK71" s="1416" t="str">
        <f>+IF(入力シート!$L241="","",MID(入力シート!$L241,入力シート!BW$181,1))</f>
        <v/>
      </c>
      <c r="AL71" s="1416"/>
      <c r="AM71" s="1416" t="str">
        <f>+IF(入力シート!$L241="","",MID(入力シート!$L241,入力シート!BY$181,1))</f>
        <v/>
      </c>
      <c r="AN71" s="1416"/>
      <c r="AO71" s="1416" t="str">
        <f>+IF(入力シート!$L241="","",MID(入力シート!$L241,入力シート!CA$181,1))</f>
        <v/>
      </c>
      <c r="AP71" s="1416"/>
      <c r="AQ71" s="1416" t="str">
        <f>+IF(入力シート!$L241="","",MID(入力シート!$L241,入力シート!CC$181,1))</f>
        <v/>
      </c>
      <c r="AR71" s="1416"/>
      <c r="AS71" s="1416" t="str">
        <f>+IF(入力シート!$L241="","",MID(入力シート!$L241,入力シート!CE$181,1))</f>
        <v/>
      </c>
      <c r="AT71" s="1416"/>
      <c r="AU71" s="1416" t="str">
        <f>+IF(入力シート!$L241="","",MID(入力シート!$L241,入力シート!CG$181,1))</f>
        <v/>
      </c>
      <c r="AV71" s="1416"/>
      <c r="AW71" s="1416" t="str">
        <f>+IF(入力シート!$L241="","",MID(入力シート!$L241,入力シート!CI$181,1))</f>
        <v/>
      </c>
      <c r="AX71" s="1416"/>
      <c r="AY71" s="1416" t="str">
        <f>+IF(入力シート!$L241="","",MID(入力シート!$L241,入力シート!CK$181,1))</f>
        <v/>
      </c>
      <c r="AZ71" s="1416"/>
      <c r="BA71" s="1416" t="str">
        <f>+IF(入力シート!$L241="","",MID(入力シート!$L241,入力シート!CM$181,1))</f>
        <v/>
      </c>
      <c r="BB71" s="1416"/>
      <c r="BC71" s="1416" t="str">
        <f>+IF(入力シート!$L241="","",MID(入力シート!$L241,入力シート!CO$181,1))</f>
        <v/>
      </c>
      <c r="BD71" s="1416"/>
      <c r="BE71" s="1811" t="str">
        <f>+IF(入力シート!$L241="","",MID(入力シート!$L241,入力シート!CQ$181,1))</f>
        <v/>
      </c>
      <c r="BF71" s="1812"/>
      <c r="BG71" s="655" t="str">
        <f>+IF(入力シート!$AH241="","",MID(TEXT(入力シート!$AH241,"00#"),入力シート!BI$183,1))</f>
        <v/>
      </c>
      <c r="BH71" s="656" t="str">
        <f>+IF(入力シート!$AH241="","",MID(TEXT(入力シート!$AH241,"00#"),入力シート!BJ$183,1))</f>
        <v/>
      </c>
      <c r="BI71" s="552" t="str">
        <f>+IF(入力シート!$AH241="","",MID(TEXT(入力シート!$AH241,"00#"),入力シート!BK$183,1))</f>
        <v/>
      </c>
      <c r="BJ71" s="553" t="s">
        <v>34</v>
      </c>
      <c r="BK71" s="552" t="str">
        <f>+IF(入力シート!$AK241="","",MID(TEXT(入力シート!$AK241,"000#"),入力シート!BI$183,1))</f>
        <v/>
      </c>
      <c r="BL71" s="552" t="str">
        <f>+IF(入力シート!$AK241="","",MID(TEXT(入力シート!$AK241,"000#"),入力シート!BJ$183,1))</f>
        <v/>
      </c>
      <c r="BM71" s="552" t="str">
        <f>+IF(入力シート!$AK241="","",MID(TEXT(入力シート!$AK241,"000#"),入力シート!BK$183,1))</f>
        <v/>
      </c>
      <c r="BN71" s="552" t="str">
        <f>+IF(入力シート!$AK241="","",MID(TEXT(入力シート!$AK241,"000#"),入力シート!BL$183,1))</f>
        <v/>
      </c>
      <c r="BO71" s="1418" t="str">
        <f>+IF(入力シート!$AM241="","",MID(入力シート!$AM241,入力シート!BI$181,1))</f>
        <v/>
      </c>
      <c r="BP71" s="1419"/>
      <c r="BQ71" s="1420" t="str">
        <f>+IF(入力シート!$AM241="","",MID(入力シート!$AM241,入力シート!BK$181,1))</f>
        <v/>
      </c>
      <c r="BR71" s="1421"/>
      <c r="BS71" s="1420" t="str">
        <f>+IF(入力シート!$AM241="","",MID(入力シート!$AM241,入力シート!BM$181,1))</f>
        <v/>
      </c>
      <c r="BT71" s="1421"/>
      <c r="BU71" s="1441" t="str">
        <f>+IF(入力シート!$AM241="","",MID(入力シート!$AM241,入力シート!BO$181,1))</f>
        <v/>
      </c>
      <c r="BV71" s="1442"/>
      <c r="BW71" s="1420" t="str">
        <f>+IF(入力シート!$AM241="","",MID(入力シート!$AM241,入力シート!BQ$181,1))</f>
        <v/>
      </c>
      <c r="BX71" s="1421"/>
      <c r="BY71" s="1420" t="str">
        <f>+IF(入力シート!$AM241="","",MID(入力シート!$AM241,入力シート!BS$181,1))</f>
        <v/>
      </c>
      <c r="BZ71" s="1421"/>
      <c r="CA71" s="1441" t="str">
        <f>+IF(入力シート!$AM241="","",MID(入力シート!$AM241,入力シート!BU$181,1))</f>
        <v/>
      </c>
      <c r="CB71" s="1442"/>
      <c r="CC71" s="1420" t="str">
        <f>+IF(入力シート!$AM241="","",MID(入力シート!$AM241,入力シート!BW$181,1))</f>
        <v/>
      </c>
      <c r="CD71" s="1443"/>
      <c r="CE71" s="1422" t="str">
        <f>+IF(入力シート!$Z241="","",MID(入力シート!$Z241,入力シート!BI$181,1))</f>
        <v/>
      </c>
      <c r="CF71" s="1423"/>
      <c r="CG71" s="1438" t="str">
        <f>+IF(入力シート!$Z241="","",MID(入力シート!$Z241,入力シート!BK$181,1))</f>
        <v/>
      </c>
      <c r="CH71" s="1439"/>
      <c r="CI71" s="1438" t="str">
        <f>+IF(入力シート!$Z241="","",MID(入力シート!$Z241,入力シート!BM$181,1))</f>
        <v/>
      </c>
      <c r="CJ71" s="1439"/>
      <c r="CK71" s="1438" t="str">
        <f>+IF(入力シート!$Z241="","",MID(入力シート!$Z241,入力シート!BO$181,1))</f>
        <v/>
      </c>
      <c r="CL71" s="1439"/>
      <c r="CM71" s="1438" t="str">
        <f>+IF(入力シート!$Z241="","",MID(入力シート!$Z241,入力シート!BQ$181,1))</f>
        <v/>
      </c>
      <c r="CN71" s="1439"/>
      <c r="CO71" s="1438" t="str">
        <f>+IF(入力シート!$Z241="","",MID(入力シート!$Z241,入力シート!BS$181,1))</f>
        <v/>
      </c>
      <c r="CP71" s="1439"/>
      <c r="CQ71" s="1438" t="str">
        <f>+IF(入力シート!$Z241="","",MID(入力シート!$Z241,入力シート!BU$181,1))</f>
        <v/>
      </c>
      <c r="CR71" s="1440"/>
      <c r="CS71" s="654"/>
      <c r="CT71" s="654"/>
      <c r="CU71" s="654"/>
      <c r="CV71" s="654" t="str">
        <f>+IF(入力シート!$Z241="","",MID(入力シート!$Z241,入力シート!BU$181,1))</f>
        <v/>
      </c>
      <c r="CW71" s="654"/>
      <c r="CX71" s="566"/>
      <c r="CY71" s="566"/>
      <c r="CZ71" s="566"/>
      <c r="DA71" s="566"/>
      <c r="DB71" s="589">
        <f>+SUM(DD71:FX72)</f>
        <v>0</v>
      </c>
      <c r="DD71" s="652">
        <f>IF(ISERROR(VLOOKUP(W71,'環境依存文字（電子入札利用不可）'!$A:$A,1,FALSE))=TRUE,IF(SUBSTITUTE(W71,"　","")="",0,IF($CV$3&lt;=CODE(W71),IF(AND($DB$3&lt;=CODE(W71),CODE(W71)&lt;=$DD$3),0,IF(AND($DG$3&lt;=CODE(W71),CODE(W71)&lt;=$DI$3),0,1)),0)),1)</f>
        <v>0</v>
      </c>
      <c r="DE71" s="652"/>
      <c r="DF71" s="652">
        <f>IF(ISERROR(VLOOKUP(Y71,'環境依存文字（電子入札利用不可）'!$A:$A,1,FALSE))=TRUE,IF(SUBSTITUTE(Y71,"　","")="",0,IF($CV$3&lt;=CODE(Y71),IF(AND($DB$3&lt;=CODE(Y71),CODE(Y71)&lt;=$DD$3),0,IF(AND($DG$3&lt;=CODE(Y71),CODE(Y71)&lt;=$DI$3),0,1)),0)),1)</f>
        <v>0</v>
      </c>
      <c r="DG71" s="652"/>
      <c r="DH71" s="652">
        <f>IF(ISERROR(VLOOKUP(AA71,'環境依存文字（電子入札利用不可）'!$A:$A,1,FALSE))=TRUE,IF(SUBSTITUTE(AA71,"　","")="",0,IF($CV$3&lt;=CODE(AA71),IF(AND($DB$3&lt;=CODE(AA71),CODE(AA71)&lt;=$DD$3),0,IF(AND($DG$3&lt;=CODE(AA71),CODE(AA71)&lt;=$DI$3),0,1)),0)),1)</f>
        <v>0</v>
      </c>
      <c r="DI71" s="652"/>
      <c r="DJ71" s="652">
        <f>IF(ISERROR(VLOOKUP(AC71,'環境依存文字（電子入札利用不可）'!$A:$A,1,FALSE))=TRUE,IF(SUBSTITUTE(AC71,"　","")="",0,IF($CV$3&lt;=CODE(AC71),IF(AND($DB$3&lt;=CODE(AC71),CODE(AC71)&lt;=$DD$3),0,IF(AND($DG$3&lt;=CODE(AC71),CODE(AC71)&lt;=$DI$3),0,1)),0)),1)</f>
        <v>0</v>
      </c>
      <c r="DK71" s="652"/>
      <c r="DL71" s="652">
        <f>IF(ISERROR(VLOOKUP(AE71,'環境依存文字（電子入札利用不可）'!$A:$A,1,FALSE))=TRUE,IF(SUBSTITUTE(AE71,"　","")="",0,IF($CV$3&lt;=CODE(AE71),IF(AND($DB$3&lt;=CODE(AE71),CODE(AE71)&lt;=$DD$3),0,IF(AND($DG$3&lt;=CODE(AE71),CODE(AE71)&lt;=$DI$3),0,1)),0)),1)</f>
        <v>0</v>
      </c>
      <c r="DM71" s="652"/>
      <c r="DN71" s="652">
        <f>IF(ISERROR(VLOOKUP(AG71,'環境依存文字（電子入札利用不可）'!$A:$A,1,FALSE))=TRUE,IF(SUBSTITUTE(AG71,"　","")="",0,IF($CV$3&lt;=CODE(AG71),IF(AND($DB$3&lt;=CODE(AG71),CODE(AG71)&lt;=$DD$3),0,IF(AND($DG$3&lt;=CODE(AG71),CODE(AG71)&lt;=$DI$3),0,1)),0)),1)</f>
        <v>0</v>
      </c>
      <c r="DO71" s="652"/>
      <c r="DP71" s="652">
        <f>IF(ISERROR(VLOOKUP(AI71,'環境依存文字（電子入札利用不可）'!$A:$A,1,FALSE))=TRUE,IF(SUBSTITUTE(AI71,"　","")="",0,IF($CV$3&lt;=CODE(AI71),IF(AND($DB$3&lt;=CODE(AI71),CODE(AI71)&lt;=$DD$3),0,IF(AND($DG$3&lt;=CODE(AI71),CODE(AI71)&lt;=$DI$3),0,1)),0)),1)</f>
        <v>0</v>
      </c>
      <c r="DQ71" s="652"/>
      <c r="DR71" s="652">
        <f>IF(ISERROR(VLOOKUP(AK71,'環境依存文字（電子入札利用不可）'!$A:$A,1,FALSE))=TRUE,IF(SUBSTITUTE(AK71,"　","")="",0,IF($CV$3&lt;=CODE(AK71),IF(AND($DB$3&lt;=CODE(AK71),CODE(AK71)&lt;=$DD$3),0,IF(AND($DG$3&lt;=CODE(AK71),CODE(AK71)&lt;=$DI$3),0,1)),0)),1)</f>
        <v>0</v>
      </c>
      <c r="DS71" s="652"/>
      <c r="DT71" s="652">
        <f>IF(ISERROR(VLOOKUP(AM71,'環境依存文字（電子入札利用不可）'!$A:$A,1,FALSE))=TRUE,IF(SUBSTITUTE(AM71,"　","")="",0,IF($CV$3&lt;=CODE(AM71),IF(AND($DB$3&lt;=CODE(AM71),CODE(AM71)&lt;=$DD$3),0,IF(AND($DG$3&lt;=CODE(AM71),CODE(AM71)&lt;=$DI$3),0,1)),0)),1)</f>
        <v>0</v>
      </c>
      <c r="DU71" s="652"/>
      <c r="DV71" s="652">
        <f>IF(ISERROR(VLOOKUP(AO71,'環境依存文字（電子入札利用不可）'!$A:$A,1,FALSE))=TRUE,IF(SUBSTITUTE(AO71,"　","")="",0,IF($CV$3&lt;=CODE(AO71),IF(AND($DB$3&lt;=CODE(AO71),CODE(AO71)&lt;=$DD$3),0,IF(AND($DG$3&lt;=CODE(AO71),CODE(AO71)&lt;=$DI$3),0,1)),0)),1)</f>
        <v>0</v>
      </c>
      <c r="DW71" s="652"/>
      <c r="DX71" s="652">
        <f>IF(ISERROR(VLOOKUP(AQ71,'環境依存文字（電子入札利用不可）'!$A:$A,1,FALSE))=TRUE,IF(SUBSTITUTE(AQ71,"　","")="",0,IF($CV$3&lt;=CODE(AQ71),IF(AND($DB$3&lt;=CODE(AQ71),CODE(AQ71)&lt;=$DD$3),0,IF(AND($DG$3&lt;=CODE(AQ71),CODE(AQ71)&lt;=$DI$3),0,1)),0)),1)</f>
        <v>0</v>
      </c>
      <c r="DY71" s="652"/>
      <c r="DZ71" s="652">
        <f>IF(ISERROR(VLOOKUP(AS71,'環境依存文字（電子入札利用不可）'!$A:$A,1,FALSE))=TRUE,IF(SUBSTITUTE(AS71,"　","")="",0,IF($CV$3&lt;=CODE(AS71),IF(AND($DB$3&lt;=CODE(AS71),CODE(AS71)&lt;=$DD$3),0,IF(AND($DG$3&lt;=CODE(AS71),CODE(AS71)&lt;=$DI$3),0,1)),0)),1)</f>
        <v>0</v>
      </c>
      <c r="EA71" s="652"/>
      <c r="EB71" s="652">
        <f>IF(ISERROR(VLOOKUP(AU71,'環境依存文字（電子入札利用不可）'!$A:$A,1,FALSE))=TRUE,IF(SUBSTITUTE(AU71,"　","")="",0,IF($CV$3&lt;=CODE(AU71),IF(AND($DB$3&lt;=CODE(AU71),CODE(AU71)&lt;=$DD$3),0,IF(AND($DG$3&lt;=CODE(AU71),CODE(AU71)&lt;=$DI$3),0,1)),0)),1)</f>
        <v>0</v>
      </c>
      <c r="EC71" s="652"/>
      <c r="ED71" s="652">
        <f>IF(ISERROR(VLOOKUP(AW71,'環境依存文字（電子入札利用不可）'!$A:$A,1,FALSE))=TRUE,IF(SUBSTITUTE(AW71,"　","")="",0,IF($CV$3&lt;=CODE(AW71),IF(AND($DB$3&lt;=CODE(AW71),CODE(AW71)&lt;=$DD$3),0,IF(AND($DG$3&lt;=CODE(AW71),CODE(AW71)&lt;=$DI$3),0,1)),0)),1)</f>
        <v>0</v>
      </c>
      <c r="EE71" s="652"/>
      <c r="EF71" s="652">
        <f>IF(ISERROR(VLOOKUP(AY71,'環境依存文字（電子入札利用不可）'!$A:$A,1,FALSE))=TRUE,IF(SUBSTITUTE(AY71,"　","")="",0,IF($CV$3&lt;=CODE(AY71),IF(AND($DB$3&lt;=CODE(AY71),CODE(AY71)&lt;=$DD$3),0,IF(AND($DG$3&lt;=CODE(AY71),CODE(AY71)&lt;=$DI$3),0,1)),0)),1)</f>
        <v>0</v>
      </c>
      <c r="EG71" s="652"/>
      <c r="EH71" s="652">
        <f>IF(ISERROR(VLOOKUP(BA71,'環境依存文字（電子入札利用不可）'!$A:$A,1,FALSE))=TRUE,IF(SUBSTITUTE(BA71,"　","")="",0,IF($CV$3&lt;=CODE(BA71),IF(AND($DB$3&lt;=CODE(BA71),CODE(BA71)&lt;=$DD$3),0,IF(AND($DG$3&lt;=CODE(BA71),CODE(BA71)&lt;=$DI$3),0,1)),0)),1)</f>
        <v>0</v>
      </c>
      <c r="EI71" s="652"/>
      <c r="EJ71" s="652">
        <f>IF(ISERROR(VLOOKUP(BC71,'環境依存文字（電子入札利用不可）'!$A:$A,1,FALSE))=TRUE,IF(SUBSTITUTE(BC71,"　","")="",0,IF($CV$3&lt;=CODE(BC71),IF(AND($DB$3&lt;=CODE(BC71),CODE(BC71)&lt;=$DD$3),0,IF(AND($DG$3&lt;=CODE(BC71),CODE(BC71)&lt;=$DI$3),0,1)),0)),1)</f>
        <v>0</v>
      </c>
      <c r="EK71" s="652"/>
      <c r="EL71" s="652">
        <f>IF(ISERROR(VLOOKUP(BE71,'環境依存文字（電子入札利用不可）'!$A:$A,1,FALSE))=TRUE,IF(SUBSTITUTE(BE71,"　","")="",0,IF($CV$3&lt;=CODE(BE71),IF(AND($DB$3&lt;=CODE(BE71),CODE(BE71)&lt;=$DD$3),0,IF(AND($DG$3&lt;=CODE(BE71),CODE(BE71)&lt;=$DI$3),0,1)),0)),1)</f>
        <v>0</v>
      </c>
      <c r="EM71" s="652"/>
      <c r="EN71" s="652"/>
      <c r="EO71" s="652"/>
      <c r="EP71" s="652"/>
      <c r="EQ71" s="652"/>
      <c r="ER71" s="652"/>
      <c r="ES71" s="652"/>
      <c r="ET71" s="652"/>
      <c r="EU71" s="652"/>
      <c r="EV71" s="652">
        <f>IF(ISERROR(VLOOKUP(BO71,'環境依存文字（電子入札利用不可）'!$A:$A,1,FALSE))=TRUE,IF(SUBSTITUTE(BO71,"　","")="",0,IF($CV$3&lt;=CODE(BO71),IF(AND($DB$3&lt;=CODE(BO71),CODE(BO71)&lt;=$DD$3),0,IF(AND($DG$3&lt;=CODE(BO71),CODE(BO71)&lt;=$DI$3),0,1)),0)),1)</f>
        <v>0</v>
      </c>
      <c r="EW71" s="652"/>
      <c r="EX71" s="652">
        <f>IF(ISERROR(VLOOKUP(BQ71,'環境依存文字（電子入札利用不可）'!$A:$A,1,FALSE))=TRUE,IF(SUBSTITUTE(BQ71,"　","")="",0,IF($CV$3&lt;=CODE(BQ71),IF(AND($DB$3&lt;=CODE(BQ71),CODE(BQ71)&lt;=$DD$3),0,IF(AND($DG$3&lt;=CODE(BQ71),CODE(BQ71)&lt;=$DI$3),0,1)),0)),1)</f>
        <v>0</v>
      </c>
      <c r="EY71" s="652"/>
      <c r="EZ71" s="652">
        <f>IF(ISERROR(VLOOKUP(BS71,'環境依存文字（電子入札利用不可）'!$A:$A,1,FALSE))=TRUE,IF(SUBSTITUTE(BS71,"　","")="",0,IF($CV$3&lt;=CODE(BS71),IF(AND($DB$3&lt;=CODE(BS71),CODE(BS71)&lt;=$DD$3),0,IF(AND($DG$3&lt;=CODE(BS71),CODE(BS71)&lt;=$DI$3),0,1)),0)),1)</f>
        <v>0</v>
      </c>
      <c r="FA71" s="652"/>
      <c r="FB71" s="652">
        <f>IF(ISERROR(VLOOKUP(BU71,'環境依存文字（電子入札利用不可）'!$A:$A,1,FALSE))=TRUE,IF(SUBSTITUTE(BU71,"　","")="",0,IF($CV$3&lt;=CODE(BU71),IF(AND($DB$3&lt;=CODE(BU71),CODE(BU71)&lt;=$DD$3),0,IF(AND($DG$3&lt;=CODE(BU71),CODE(BU71)&lt;=$DI$3),0,1)),0)),1)</f>
        <v>0</v>
      </c>
      <c r="FC71" s="652"/>
      <c r="FD71" s="652">
        <f>IF(ISERROR(VLOOKUP(BW71,'環境依存文字（電子入札利用不可）'!$A:$A,1,FALSE))=TRUE,IF(SUBSTITUTE(BW71,"　","")="",0,IF($CV$3&lt;=CODE(BW71),IF(AND($DB$3&lt;=CODE(BW71),CODE(BW71)&lt;=$DD$3),0,IF(AND($DG$3&lt;=CODE(BW71),CODE(BW71)&lt;=$DI$3),0,1)),0)),1)</f>
        <v>0</v>
      </c>
      <c r="FE71" s="652"/>
      <c r="FF71" s="652">
        <f>IF(ISERROR(VLOOKUP(BY71,'環境依存文字（電子入札利用不可）'!$A:$A,1,FALSE))=TRUE,IF(SUBSTITUTE(BY71,"　","")="",0,IF($CV$3&lt;=CODE(BY71),IF(AND($DB$3&lt;=CODE(BY71),CODE(BY71)&lt;=$DD$3),0,IF(AND($DG$3&lt;=CODE(BY71),CODE(BY71)&lt;=$DI$3),0,1)),0)),1)</f>
        <v>0</v>
      </c>
      <c r="FG71" s="652"/>
      <c r="FH71" s="652">
        <f>IF(ISERROR(VLOOKUP(CA71,'環境依存文字（電子入札利用不可）'!$A:$A,1,FALSE))=TRUE,IF(SUBSTITUTE(CA71,"　","")="",0,IF($CV$3&lt;=CODE(CA71),IF(AND($DB$3&lt;=CODE(CA71),CODE(CA71)&lt;=$DD$3),0,IF(AND($DG$3&lt;=CODE(CA71),CODE(CA71)&lt;=$DI$3),0,1)),0)),1)</f>
        <v>0</v>
      </c>
      <c r="FI71" s="652"/>
      <c r="FJ71" s="652">
        <f>IF(ISERROR(VLOOKUP(CC71,'環境依存文字（電子入札利用不可）'!$A:$A,1,FALSE))=TRUE,IF(SUBSTITUTE(CC71,"　","")="",0,IF($CV$3&lt;=CODE(CC71),IF(AND($DB$3&lt;=CODE(CC71),CODE(CC71)&lt;=$DD$3),0,IF(AND($DG$3&lt;=CODE(CC71),CODE(CC71)&lt;=$DI$3),0,1)),0)),1)</f>
        <v>0</v>
      </c>
      <c r="FK71" s="652"/>
      <c r="FL71" s="652">
        <f>IF(ISERROR(VLOOKUP(CE71,'環境依存文字（電子入札利用不可）'!$A:$A,1,FALSE))=TRUE,IF(SUBSTITUTE(CE71,"　","")="",0,IF($CV$3&lt;=CODE(CE71),IF(AND($DB$3&lt;=CODE(CE71),CODE(CE71)&lt;=$DD$3),0,IF(AND($DG$3&lt;=CODE(CE71),CODE(CE71)&lt;=$DI$3),0,1)),0)),1)</f>
        <v>0</v>
      </c>
      <c r="FM71" s="652"/>
      <c r="FN71" s="652">
        <f>IF(ISERROR(VLOOKUP(CG71,'環境依存文字（電子入札利用不可）'!$A:$A,1,FALSE))=TRUE,IF(SUBSTITUTE(CG71,"　","")="",0,IF($CV$3&lt;=CODE(CG71),IF(AND($DB$3&lt;=CODE(CG71),CODE(CG71)&lt;=$DD$3),0,IF(AND($DG$3&lt;=CODE(CG71),CODE(CG71)&lt;=$DI$3),0,1)),0)),1)</f>
        <v>0</v>
      </c>
      <c r="FO71" s="652"/>
      <c r="FP71" s="652">
        <f>IF(ISERROR(VLOOKUP(CI71,'環境依存文字（電子入札利用不可）'!$A:$A,1,FALSE))=TRUE,IF(SUBSTITUTE(CI71,"　","")="",0,IF($CV$3&lt;=CODE(CI71),IF(AND($DB$3&lt;=CODE(CI71),CODE(CI71)&lt;=$DD$3),0,IF(AND($DG$3&lt;=CODE(CI71),CODE(CI71)&lt;=$DI$3),0,1)),0)),1)</f>
        <v>0</v>
      </c>
      <c r="FQ71" s="652"/>
      <c r="FR71" s="652">
        <f>IF(ISERROR(VLOOKUP(CK71,'環境依存文字（電子入札利用不可）'!$A:$A,1,FALSE))=TRUE,IF(SUBSTITUTE(CK71,"　","")="",0,IF($CV$3&lt;=CODE(CK71),IF(AND($DB$3&lt;=CODE(CK71),CODE(CK71)&lt;=$DD$3),0,IF(AND($DG$3&lt;=CODE(CK71),CODE(CK71)&lt;=$DI$3),0,1)),0)),1)</f>
        <v>0</v>
      </c>
      <c r="FS71" s="652"/>
      <c r="FT71" s="652">
        <f>IF(ISERROR(VLOOKUP(CM71,'環境依存文字（電子入札利用不可）'!$A:$A,1,FALSE))=TRUE,IF(SUBSTITUTE(CM71,"　","")="",0,IF($CV$3&lt;=CODE(CM71),IF(AND($DB$3&lt;=CODE(CM71),CODE(CM71)&lt;=$DD$3),0,IF(AND($DG$3&lt;=CODE(CM71),CODE(CM71)&lt;=$DI$3),0,1)),0)),1)</f>
        <v>0</v>
      </c>
      <c r="FU71" s="652"/>
      <c r="FV71" s="652">
        <f>IF(ISERROR(VLOOKUP(CO71,'環境依存文字（電子入札利用不可）'!$A:$A,1,FALSE))=TRUE,IF(SUBSTITUTE(CO71,"　","")="",0,IF($CV$3&lt;=CODE(CO71),IF(AND($DB$3&lt;=CODE(CO71),CODE(CO71)&lt;=$DD$3),0,IF(AND($DG$3&lt;=CODE(CO71),CODE(CO71)&lt;=$DI$3),0,1)),0)),1)</f>
        <v>0</v>
      </c>
      <c r="FW71" s="652"/>
      <c r="FX71" s="652">
        <f>IF(ISERROR(VLOOKUP(CQ71,'環境依存文字（電子入札利用不可）'!$A:$A,1,FALSE))=TRUE,IF(SUBSTITUTE(CQ71,"　","")="",0,IF($CV$3&lt;=CODE(CQ71),IF(AND($DB$3&lt;=CODE(CQ71),CODE(CQ71)&lt;=$DD$3),0,IF(AND($DG$3&lt;=CODE(CQ71),CODE(CQ71)&lt;=$DI$3),0,1)),0)),1)</f>
        <v>0</v>
      </c>
    </row>
    <row r="72" spans="1:180" ht="24" customHeight="1" thickBot="1">
      <c r="B72" s="1425"/>
      <c r="C72" s="1428"/>
      <c r="D72" s="1429"/>
      <c r="E72" s="1431"/>
      <c r="F72" s="1433"/>
      <c r="G72" s="1429"/>
      <c r="H72" s="1433"/>
      <c r="I72" s="1429"/>
      <c r="J72" s="1431"/>
      <c r="K72" s="1436"/>
      <c r="L72" s="1437"/>
      <c r="M72" s="1436"/>
      <c r="N72" s="1437"/>
      <c r="O72" s="1436"/>
      <c r="P72" s="1437"/>
      <c r="Q72" s="1436"/>
      <c r="R72" s="1437"/>
      <c r="S72" s="1436"/>
      <c r="T72" s="1437"/>
      <c r="U72" s="1436"/>
      <c r="V72" s="1437"/>
      <c r="W72" s="1448" t="str">
        <f>+IF(入力シート!$L241="","",MID(入力シート!$L241,入力シート!CS$181,1))</f>
        <v/>
      </c>
      <c r="X72" s="1414"/>
      <c r="Y72" s="1414" t="str">
        <f>+IF(入力シート!$L241="","",MID(入力シート!$L241,入力シート!CU$181,1))</f>
        <v/>
      </c>
      <c r="Z72" s="1414"/>
      <c r="AA72" s="1414" t="str">
        <f>+IF(入力シート!$L241="","",MID(入力シート!$L241,入力シート!CW$181,1))</f>
        <v/>
      </c>
      <c r="AB72" s="1414"/>
      <c r="AC72" s="1414" t="str">
        <f>+IF(入力シート!$L241="","",MID(入力シート!$L241,入力シート!CY$181,1))</f>
        <v/>
      </c>
      <c r="AD72" s="1414"/>
      <c r="AE72" s="1414" t="str">
        <f>+IF(入力シート!$L241="","",MID(入力シート!$L241,入力シート!DA$181,1))</f>
        <v/>
      </c>
      <c r="AF72" s="1414"/>
      <c r="AG72" s="1414" t="str">
        <f>+IF(入力シート!$L241="","",MID(入力シート!$L241,入力シート!DC$181,1))</f>
        <v/>
      </c>
      <c r="AH72" s="1414"/>
      <c r="AI72" s="1414" t="str">
        <f>+IF(入力シート!$L241="","",MID(入力シート!$L241,入力シート!DE$181,1))</f>
        <v/>
      </c>
      <c r="AJ72" s="1414"/>
      <c r="AK72" s="1414" t="str">
        <f>+IF(入力シート!$L241="","",MID(入力シート!$L241,入力シート!DG$181,1))</f>
        <v/>
      </c>
      <c r="AL72" s="1414"/>
      <c r="AM72" s="1414" t="str">
        <f>+IF(入力シート!$L241="","",MID(入力シート!$L241,入力シート!DI$181,1))</f>
        <v/>
      </c>
      <c r="AN72" s="1414"/>
      <c r="AO72" s="1414" t="str">
        <f>+IF(入力シート!$L241="","",MID(入力シート!$L241,入力シート!DK$181,1))</f>
        <v/>
      </c>
      <c r="AP72" s="1414"/>
      <c r="AQ72" s="1414" t="str">
        <f>+IF(入力シート!$L241="","",MID(入力シート!$L241,入力シート!DM$181,1))</f>
        <v/>
      </c>
      <c r="AR72" s="1414"/>
      <c r="AS72" s="1414" t="str">
        <f>+IF(入力シート!$L241="","",MID(入力シート!$L241,入力シート!DO$181,1))</f>
        <v/>
      </c>
      <c r="AT72" s="1414"/>
      <c r="AU72" s="1414" t="str">
        <f>+IF(入力シート!$L241="","",MID(入力シート!$L241,入力シート!DQ$181,1))</f>
        <v/>
      </c>
      <c r="AV72" s="1414"/>
      <c r="AW72" s="1414" t="str">
        <f>+IF(入力シート!$L241="","",MID(入力シート!$L241,入力シート!DS$181,1))</f>
        <v/>
      </c>
      <c r="AX72" s="1414"/>
      <c r="AY72" s="1414" t="str">
        <f>+IF(入力シート!$L241="","",MID(入力シート!$L241,入力シート!DU$181,1))</f>
        <v/>
      </c>
      <c r="AZ72" s="1414"/>
      <c r="BA72" s="1414" t="str">
        <f>+IF(入力シート!$L241="","",MID(入力シート!$L241,入力シート!DW$181,1))</f>
        <v/>
      </c>
      <c r="BB72" s="1414"/>
      <c r="BC72" s="1414" t="str">
        <f>+IF(入力シート!$L241="","",MID(入力シート!$L241,入力シート!DY$181,1))</f>
        <v/>
      </c>
      <c r="BD72" s="1414"/>
      <c r="BE72" s="1809" t="str">
        <f>+IF(入力シート!$L241="","",MID(入力シート!$L241,入力シート!EA$181,1))</f>
        <v/>
      </c>
      <c r="BF72" s="1810"/>
      <c r="BG72" s="1409" t="str">
        <f>+IF(入力シート!$BJ241="","",MID(入力シート!$BJ241,入力シート!BI$181,1))</f>
        <v>　</v>
      </c>
      <c r="BH72" s="1410"/>
      <c r="BI72" s="1405" t="str">
        <f>+IF(入力シート!$BJ241="","",MID(入力シート!$BJ241,入力シート!BK$181,1))</f>
        <v/>
      </c>
      <c r="BJ72" s="1406"/>
      <c r="BK72" s="1411" t="str">
        <f>+IF(入力シート!$BJ241="","",MID(入力シート!$BJ241,入力シート!BM$181,1))</f>
        <v/>
      </c>
      <c r="BL72" s="1412"/>
      <c r="BM72" s="1405" t="str">
        <f>+IF(入力シート!$BJ241="","",MID(入力シート!$BJ241,入力シート!BO$181,1))</f>
        <v/>
      </c>
      <c r="BN72" s="1406"/>
      <c r="BO72" s="1405" t="str">
        <f>+IF(入力シート!$BJ241="","",MID(入力シート!$BJ241,入力シート!BQ$181,1))</f>
        <v/>
      </c>
      <c r="BP72" s="1406"/>
      <c r="BQ72" s="1411" t="str">
        <f>+IF(入力シート!$BJ241="","",MID(入力シート!$BJ241,入力シート!BS$181,1))</f>
        <v/>
      </c>
      <c r="BR72" s="1412"/>
      <c r="BS72" s="1405" t="str">
        <f>+IF(入力シート!$BJ241="","",MID(入力シート!$BJ241,入力シート!BU$181,1))</f>
        <v/>
      </c>
      <c r="BT72" s="1406"/>
      <c r="BU72" s="1405" t="str">
        <f>+IF(入力シート!$BJ241="","",MID(入力シート!$BJ241,入力シート!BW$181,1))</f>
        <v/>
      </c>
      <c r="BV72" s="1406"/>
      <c r="BW72" s="1405" t="str">
        <f>+IF(入力シート!$BJ241="","",MID(入力シート!$BJ241,入力シート!BY$181,1))</f>
        <v/>
      </c>
      <c r="BX72" s="1406"/>
      <c r="BY72" s="1405" t="str">
        <f>+IF(入力シート!$BJ241="","",MID(入力シート!$BJ241,入力シート!CA$181,1))</f>
        <v/>
      </c>
      <c r="BZ72" s="1406"/>
      <c r="CA72" s="1405" t="str">
        <f>+IF(入力シート!$BJ241="","",MID(入力シート!$BJ241,入力シート!CC$181,1))</f>
        <v/>
      </c>
      <c r="CB72" s="1406"/>
      <c r="CC72" s="1407" t="str">
        <f>+IF(入力シート!$BJ241="","",MID(入力シート!$BJ241,入力シート!CE$181,1))</f>
        <v/>
      </c>
      <c r="CD72" s="1408"/>
      <c r="CE72" s="1445" t="str">
        <f>+IF(入力シート!$AD241="","",MID(入力シート!$AD241,入力シート!BI$181,1))</f>
        <v/>
      </c>
      <c r="CF72" s="1446"/>
      <c r="CG72" s="1403" t="str">
        <f>+IF(入力シート!$AD241="","",MID(入力シート!$AD241,入力シート!BK$181,1))</f>
        <v/>
      </c>
      <c r="CH72" s="1404"/>
      <c r="CI72" s="1403" t="str">
        <f>+IF(入力シート!$AD241="","",MID(入力シート!$AD241,入力シート!BM$181,1))</f>
        <v/>
      </c>
      <c r="CJ72" s="1404"/>
      <c r="CK72" s="1403" t="str">
        <f>+IF(入力シート!$AD241="","",MID(入力シート!$AD241,入力シート!BO$181,1))</f>
        <v/>
      </c>
      <c r="CL72" s="1404"/>
      <c r="CM72" s="1403" t="str">
        <f>+IF(入力シート!$AD241="","",MID(入力シート!$AD241,入力シート!BQ$181,1))</f>
        <v/>
      </c>
      <c r="CN72" s="1404"/>
      <c r="CO72" s="1403" t="str">
        <f>+IF(入力シート!$AD241="","",MID(入力シート!$AD241,入力シート!BS$181,1))</f>
        <v/>
      </c>
      <c r="CP72" s="1404"/>
      <c r="CQ72" s="1403" t="str">
        <f>+IF(入力シート!$AD241="","",MID(入力シート!$AD241,入力シート!BU$181,1))</f>
        <v/>
      </c>
      <c r="CR72" s="1444"/>
      <c r="CS72" s="654"/>
      <c r="CT72" s="654"/>
      <c r="CU72" s="654"/>
      <c r="CV72" s="654"/>
      <c r="CW72" s="654"/>
      <c r="DB72" s="411"/>
      <c r="DC72" s="411"/>
      <c r="DD72" s="652">
        <f>IF(ISERROR(VLOOKUP(W72,'環境依存文字（電子入札利用不可）'!$A:$A,1,FALSE))=TRUE,IF(SUBSTITUTE(W72,"　","")="",0,IF($CV$3&lt;=CODE(W72),IF(AND($DB$3&lt;=CODE(W72),CODE(W72)&lt;=$DD$3),0,IF(AND($DG$3&lt;=CODE(W72),CODE(W72)&lt;=$DI$3),0,1)),0)),1)</f>
        <v>0</v>
      </c>
      <c r="DE72" s="652"/>
      <c r="DF72" s="652">
        <f>IF(ISERROR(VLOOKUP(Y72,'環境依存文字（電子入札利用不可）'!$A:$A,1,FALSE))=TRUE,IF(SUBSTITUTE(Y72,"　","")="",0,IF($CV$3&lt;=CODE(Y72),IF(AND($DB$3&lt;=CODE(Y72),CODE(Y72)&lt;=$DD$3),0,IF(AND($DG$3&lt;=CODE(Y72),CODE(Y72)&lt;=$DI$3),0,1)),0)),1)</f>
        <v>0</v>
      </c>
      <c r="DG72" s="652"/>
      <c r="DH72" s="652">
        <f>IF(ISERROR(VLOOKUP(AA72,'環境依存文字（電子入札利用不可）'!$A:$A,1,FALSE))=TRUE,IF(SUBSTITUTE(AA72,"　","")="",0,IF($CV$3&lt;=CODE(AA72),IF(AND($DB$3&lt;=CODE(AA72),CODE(AA72)&lt;=$DD$3),0,IF(AND($DG$3&lt;=CODE(AA72),CODE(AA72)&lt;=$DI$3),0,1)),0)),1)</f>
        <v>0</v>
      </c>
      <c r="DI72" s="652"/>
      <c r="DJ72" s="652">
        <f>IF(ISERROR(VLOOKUP(AC72,'環境依存文字（電子入札利用不可）'!$A:$A,1,FALSE))=TRUE,IF(SUBSTITUTE(AC72,"　","")="",0,IF($CV$3&lt;=CODE(AC72),IF(AND($DB$3&lt;=CODE(AC72),CODE(AC72)&lt;=$DD$3),0,IF(AND($DG$3&lt;=CODE(AC72),CODE(AC72)&lt;=$DI$3),0,1)),0)),1)</f>
        <v>0</v>
      </c>
      <c r="DK72" s="652"/>
      <c r="DL72" s="652">
        <f>IF(ISERROR(VLOOKUP(AE72,'環境依存文字（電子入札利用不可）'!$A:$A,1,FALSE))=TRUE,IF(SUBSTITUTE(AE72,"　","")="",0,IF($CV$3&lt;=CODE(AE72),IF(AND($DB$3&lt;=CODE(AE72),CODE(AE72)&lt;=$DD$3),0,IF(AND($DG$3&lt;=CODE(AE72),CODE(AE72)&lt;=$DI$3),0,1)),0)),1)</f>
        <v>0</v>
      </c>
      <c r="DM72" s="652"/>
      <c r="DN72" s="652">
        <f>IF(ISERROR(VLOOKUP(AG72,'環境依存文字（電子入札利用不可）'!$A:$A,1,FALSE))=TRUE,IF(SUBSTITUTE(AG72,"　","")="",0,IF($CV$3&lt;=CODE(AG72),IF(AND($DB$3&lt;=CODE(AG72),CODE(AG72)&lt;=$DD$3),0,IF(AND($DG$3&lt;=CODE(AG72),CODE(AG72)&lt;=$DI$3),0,1)),0)),1)</f>
        <v>0</v>
      </c>
      <c r="DO72" s="652"/>
      <c r="DP72" s="652">
        <f>IF(ISERROR(VLOOKUP(AI72,'環境依存文字（電子入札利用不可）'!$A:$A,1,FALSE))=TRUE,IF(SUBSTITUTE(AI72,"　","")="",0,IF($CV$3&lt;=CODE(AI72),IF(AND($DB$3&lt;=CODE(AI72),CODE(AI72)&lt;=$DD$3),0,IF(AND($DG$3&lt;=CODE(AI72),CODE(AI72)&lt;=$DI$3),0,1)),0)),1)</f>
        <v>0</v>
      </c>
      <c r="DQ72" s="652"/>
      <c r="DR72" s="652">
        <f>IF(ISERROR(VLOOKUP(AK72,'環境依存文字（電子入札利用不可）'!$A:$A,1,FALSE))=TRUE,IF(SUBSTITUTE(AK72,"　","")="",0,IF($CV$3&lt;=CODE(AK72),IF(AND($DB$3&lt;=CODE(AK72),CODE(AK72)&lt;=$DD$3),0,IF(AND($DG$3&lt;=CODE(AK72),CODE(AK72)&lt;=$DI$3),0,1)),0)),1)</f>
        <v>0</v>
      </c>
      <c r="DS72" s="652"/>
      <c r="DT72" s="652">
        <f>IF(ISERROR(VLOOKUP(AM72,'環境依存文字（電子入札利用不可）'!$A:$A,1,FALSE))=TRUE,IF(SUBSTITUTE(AM72,"　","")="",0,IF($CV$3&lt;=CODE(AM72),IF(AND($DB$3&lt;=CODE(AM72),CODE(AM72)&lt;=$DD$3),0,IF(AND($DG$3&lt;=CODE(AM72),CODE(AM72)&lt;=$DI$3),0,1)),0)),1)</f>
        <v>0</v>
      </c>
      <c r="DU72" s="652"/>
      <c r="DV72" s="652">
        <f>IF(ISERROR(VLOOKUP(AO72,'環境依存文字（電子入札利用不可）'!$A:$A,1,FALSE))=TRUE,IF(SUBSTITUTE(AO72,"　","")="",0,IF($CV$3&lt;=CODE(AO72),IF(AND($DB$3&lt;=CODE(AO72),CODE(AO72)&lt;=$DD$3),0,IF(AND($DG$3&lt;=CODE(AO72),CODE(AO72)&lt;=$DI$3),0,1)),0)),1)</f>
        <v>0</v>
      </c>
      <c r="DW72" s="652"/>
      <c r="DX72" s="652">
        <f>IF(ISERROR(VLOOKUP(AQ72,'環境依存文字（電子入札利用不可）'!$A:$A,1,FALSE))=TRUE,IF(SUBSTITUTE(AQ72,"　","")="",0,IF($CV$3&lt;=CODE(AQ72),IF(AND($DB$3&lt;=CODE(AQ72),CODE(AQ72)&lt;=$DD$3),0,IF(AND($DG$3&lt;=CODE(AQ72),CODE(AQ72)&lt;=$DI$3),0,1)),0)),1)</f>
        <v>0</v>
      </c>
      <c r="DY72" s="652"/>
      <c r="DZ72" s="652">
        <f>IF(ISERROR(VLOOKUP(AS72,'環境依存文字（電子入札利用不可）'!$A:$A,1,FALSE))=TRUE,IF(SUBSTITUTE(AS72,"　","")="",0,IF($CV$3&lt;=CODE(AS72),IF(AND($DB$3&lt;=CODE(AS72),CODE(AS72)&lt;=$DD$3),0,IF(AND($DG$3&lt;=CODE(AS72),CODE(AS72)&lt;=$DI$3),0,1)),0)),1)</f>
        <v>0</v>
      </c>
      <c r="EA72" s="652"/>
      <c r="EB72" s="652">
        <f>IF(ISERROR(VLOOKUP(AU72,'環境依存文字（電子入札利用不可）'!$A:$A,1,FALSE))=TRUE,IF(SUBSTITUTE(AU72,"　","")="",0,IF($CV$3&lt;=CODE(AU72),IF(AND($DB$3&lt;=CODE(AU72),CODE(AU72)&lt;=$DD$3),0,IF(AND($DG$3&lt;=CODE(AU72),CODE(AU72)&lt;=$DI$3),0,1)),0)),1)</f>
        <v>0</v>
      </c>
      <c r="EC72" s="652"/>
      <c r="ED72" s="652">
        <f>IF(ISERROR(VLOOKUP(AW72,'環境依存文字（電子入札利用不可）'!$A:$A,1,FALSE))=TRUE,IF(SUBSTITUTE(AW72,"　","")="",0,IF($CV$3&lt;=CODE(AW72),IF(AND($DB$3&lt;=CODE(AW72),CODE(AW72)&lt;=$DD$3),0,IF(AND($DG$3&lt;=CODE(AW72),CODE(AW72)&lt;=$DI$3),0,1)),0)),1)</f>
        <v>0</v>
      </c>
      <c r="EE72" s="652"/>
      <c r="EF72" s="652">
        <f>IF(ISERROR(VLOOKUP(AY72,'環境依存文字（電子入札利用不可）'!$A:$A,1,FALSE))=TRUE,IF(SUBSTITUTE(AY72,"　","")="",0,IF($CV$3&lt;=CODE(AY72),IF(AND($DB$3&lt;=CODE(AY72),CODE(AY72)&lt;=$DD$3),0,IF(AND($DG$3&lt;=CODE(AY72),CODE(AY72)&lt;=$DI$3),0,1)),0)),1)</f>
        <v>0</v>
      </c>
      <c r="EG72" s="652"/>
      <c r="EH72" s="652">
        <f>IF(ISERROR(VLOOKUP(BA72,'環境依存文字（電子入札利用不可）'!$A:$A,1,FALSE))=TRUE,IF(SUBSTITUTE(BA72,"　","")="",0,IF($CV$3&lt;=CODE(BA72),IF(AND($DB$3&lt;=CODE(BA72),CODE(BA72)&lt;=$DD$3),0,IF(AND($DG$3&lt;=CODE(BA72),CODE(BA72)&lt;=$DI$3),0,1)),0)),1)</f>
        <v>0</v>
      </c>
      <c r="EI72" s="652"/>
      <c r="EJ72" s="652">
        <f>IF(ISERROR(VLOOKUP(BC72,'環境依存文字（電子入札利用不可）'!$A:$A,1,FALSE))=TRUE,IF(SUBSTITUTE(BC72,"　","")="",0,IF($CV$3&lt;=CODE(BC72),IF(AND($DB$3&lt;=CODE(BC72),CODE(BC72)&lt;=$DD$3),0,IF(AND($DG$3&lt;=CODE(BC72),CODE(BC72)&lt;=$DI$3),0,1)),0)),1)</f>
        <v>0</v>
      </c>
      <c r="EK72" s="652"/>
      <c r="EL72" s="652">
        <f>IF(ISERROR(VLOOKUP(BE72,'環境依存文字（電子入札利用不可）'!$A:$A,1,FALSE))=TRUE,IF(SUBSTITUTE(BE72,"　","")="",0,IF($CV$3&lt;=CODE(BE72),IF(AND($DB$3&lt;=CODE(BE72),CODE(BE72)&lt;=$DD$3),0,IF(AND($DG$3&lt;=CODE(BE72),CODE(BE72)&lt;=$DI$3),0,1)),0)),1)</f>
        <v>0</v>
      </c>
      <c r="EM72" s="652"/>
      <c r="EN72" s="652">
        <f>IF(ISERROR(VLOOKUP(BG72,'環境依存文字（電子入札利用不可）'!$A:$A,1,FALSE))=TRUE,IF(SUBSTITUTE(BG72,"　","")="",0,IF($CV$3&lt;=CODE(BG72),IF(AND($DB$3&lt;=CODE(BG72),CODE(BG72)&lt;=$DD$3),0,IF(AND($DG$3&lt;=CODE(BG72),CODE(BG72)&lt;=$DI$3),0,1)),0)),1)</f>
        <v>0</v>
      </c>
      <c r="EO72" s="652"/>
      <c r="EP72" s="652">
        <f>IF(ISERROR(VLOOKUP(BI72,'環境依存文字（電子入札利用不可）'!$A:$A,1,FALSE))=TRUE,IF(SUBSTITUTE(BI72,"　","")="",0,IF($CV$3&lt;=CODE(BI72),IF(AND($DB$3&lt;=CODE(BI72),CODE(BI72)&lt;=$DD$3),0,IF(AND($DG$3&lt;=CODE(BI72),CODE(BI72)&lt;=$DI$3),0,1)),0)),1)</f>
        <v>0</v>
      </c>
      <c r="EQ72" s="652"/>
      <c r="ER72" s="652">
        <f>IF(ISERROR(VLOOKUP(BK72,'環境依存文字（電子入札利用不可）'!$A:$A,1,FALSE))=TRUE,IF(SUBSTITUTE(BK72,"　","")="",0,IF($CV$3&lt;=CODE(BK72),IF(AND($DB$3&lt;=CODE(BK72),CODE(BK72)&lt;=$DD$3),0,IF(AND($DG$3&lt;=CODE(BK72),CODE(BK72)&lt;=$DI$3),0,1)),0)),1)</f>
        <v>0</v>
      </c>
      <c r="ES72" s="652"/>
      <c r="ET72" s="652">
        <f>IF(ISERROR(VLOOKUP(BM72,'環境依存文字（電子入札利用不可）'!$A:$A,1,FALSE))=TRUE,IF(SUBSTITUTE(BM72,"　","")="",0,IF($CV$3&lt;=CODE(BM72),IF(AND($DB$3&lt;=CODE(BM72),CODE(BM72)&lt;=$DD$3),0,IF(AND($DG$3&lt;=CODE(BM72),CODE(BM72)&lt;=$DI$3),0,1)),0)),1)</f>
        <v>0</v>
      </c>
      <c r="EU72" s="652"/>
      <c r="EV72" s="652">
        <f>IF(ISERROR(VLOOKUP(BO72,'環境依存文字（電子入札利用不可）'!$A:$A,1,FALSE))=TRUE,IF(SUBSTITUTE(BO72,"　","")="",0,IF($CV$3&lt;=CODE(BO72),IF(AND($DB$3&lt;=CODE(BO72),CODE(BO72)&lt;=$DD$3),0,IF(AND($DG$3&lt;=CODE(BO72),CODE(BO72)&lt;=$DI$3),0,1)),0)),1)</f>
        <v>0</v>
      </c>
      <c r="EW72" s="652"/>
      <c r="EX72" s="652">
        <f>IF(ISERROR(VLOOKUP(BQ72,'環境依存文字（電子入札利用不可）'!$A:$A,1,FALSE))=TRUE,IF(SUBSTITUTE(BQ72,"　","")="",0,IF($CV$3&lt;=CODE(BQ72),IF(AND($DB$3&lt;=CODE(BQ72),CODE(BQ72)&lt;=$DD$3),0,IF(AND($DG$3&lt;=CODE(BQ72),CODE(BQ72)&lt;=$DI$3),0,1)),0)),1)</f>
        <v>0</v>
      </c>
      <c r="EY72" s="652"/>
      <c r="EZ72" s="652">
        <f>IF(ISERROR(VLOOKUP(BS72,'環境依存文字（電子入札利用不可）'!$A:$A,1,FALSE))=TRUE,IF(SUBSTITUTE(BS72,"　","")="",0,IF($CV$3&lt;=CODE(BS72),IF(AND($DB$3&lt;=CODE(BS72),CODE(BS72)&lt;=$DD$3),0,IF(AND($DG$3&lt;=CODE(BS72),CODE(BS72)&lt;=$DI$3),0,1)),0)),1)</f>
        <v>0</v>
      </c>
      <c r="FA72" s="652"/>
      <c r="FB72" s="652">
        <f>IF(ISERROR(VLOOKUP(BU72,'環境依存文字（電子入札利用不可）'!$A:$A,1,FALSE))=TRUE,IF(SUBSTITUTE(BU72,"　","")="",0,IF($CV$3&lt;=CODE(BU72),IF(AND($DB$3&lt;=CODE(BU72),CODE(BU72)&lt;=$DD$3),0,IF(AND($DG$3&lt;=CODE(BU72),CODE(BU72)&lt;=$DI$3),0,1)),0)),1)</f>
        <v>0</v>
      </c>
      <c r="FC72" s="652"/>
      <c r="FD72" s="652">
        <f>IF(ISERROR(VLOOKUP(BW72,'環境依存文字（電子入札利用不可）'!$A:$A,1,FALSE))=TRUE,IF(SUBSTITUTE(BW72,"　","")="",0,IF($CV$3&lt;=CODE(BW72),IF(AND($DB$3&lt;=CODE(BW72),CODE(BW72)&lt;=$DD$3),0,IF(AND($DG$3&lt;=CODE(BW72),CODE(BW72)&lt;=$DI$3),0,1)),0)),1)</f>
        <v>0</v>
      </c>
      <c r="FE72" s="652"/>
      <c r="FF72" s="652">
        <f>IF(ISERROR(VLOOKUP(BY72,'環境依存文字（電子入札利用不可）'!$A:$A,1,FALSE))=TRUE,IF(SUBSTITUTE(BY72,"　","")="",0,IF($CV$3&lt;=CODE(BY72),IF(AND($DB$3&lt;=CODE(BY72),CODE(BY72)&lt;=$DD$3),0,IF(AND($DG$3&lt;=CODE(BY72),CODE(BY72)&lt;=$DI$3),0,1)),0)),1)</f>
        <v>0</v>
      </c>
      <c r="FG72" s="652"/>
      <c r="FH72" s="652">
        <f>IF(ISERROR(VLOOKUP(CA72,'環境依存文字（電子入札利用不可）'!$A:$A,1,FALSE))=TRUE,IF(SUBSTITUTE(CA72,"　","")="",0,IF($CV$3&lt;=CODE(CA72),IF(AND($DB$3&lt;=CODE(CA72),CODE(CA72)&lt;=$DD$3),0,IF(AND($DG$3&lt;=CODE(CA72),CODE(CA72)&lt;=$DI$3),0,1)),0)),1)</f>
        <v>0</v>
      </c>
      <c r="FI72" s="652"/>
      <c r="FJ72" s="652">
        <f>IF(ISERROR(VLOOKUP(CC72,'環境依存文字（電子入札利用不可）'!$A:$A,1,FALSE))=TRUE,IF(SUBSTITUTE(CC72,"　","")="",0,IF($CV$3&lt;=CODE(CC72),IF(AND($DB$3&lt;=CODE(CC72),CODE(CC72)&lt;=$DD$3),0,IF(AND($DG$3&lt;=CODE(CC72),CODE(CC72)&lt;=$DI$3),0,1)),0)),1)</f>
        <v>0</v>
      </c>
      <c r="FK72" s="652"/>
      <c r="FL72" s="652">
        <f>IF(ISERROR(VLOOKUP(CE72,'環境依存文字（電子入札利用不可）'!$A:$A,1,FALSE))=TRUE,IF(SUBSTITUTE(CE72,"　","")="",0,IF($CV$3&lt;=CODE(CE72),IF(AND($DB$3&lt;=CODE(CE72),CODE(CE72)&lt;=$DD$3),0,IF(AND($DG$3&lt;=CODE(CE72),CODE(CE72)&lt;=$DI$3),0,1)),0)),1)</f>
        <v>0</v>
      </c>
      <c r="FM72" s="652"/>
      <c r="FN72" s="652">
        <f>IF(ISERROR(VLOOKUP(CG72,'環境依存文字（電子入札利用不可）'!$A:$A,1,FALSE))=TRUE,IF(SUBSTITUTE(CG72,"　","")="",0,IF($CV$3&lt;=CODE(CG72),IF(AND($DB$3&lt;=CODE(CG72),CODE(CG72)&lt;=$DD$3),0,IF(AND($DG$3&lt;=CODE(CG72),CODE(CG72)&lt;=$DI$3),0,1)),0)),1)</f>
        <v>0</v>
      </c>
      <c r="FO72" s="652"/>
      <c r="FP72" s="652">
        <f>IF(ISERROR(VLOOKUP(CI72,'環境依存文字（電子入札利用不可）'!$A:$A,1,FALSE))=TRUE,IF(SUBSTITUTE(CI72,"　","")="",0,IF($CV$3&lt;=CODE(CI72),IF(AND($DB$3&lt;=CODE(CI72),CODE(CI72)&lt;=$DD$3),0,IF(AND($DG$3&lt;=CODE(CI72),CODE(CI72)&lt;=$DI$3),0,1)),0)),1)</f>
        <v>0</v>
      </c>
      <c r="FQ72" s="652"/>
      <c r="FR72" s="652">
        <f>IF(ISERROR(VLOOKUP(CK72,'環境依存文字（電子入札利用不可）'!$A:$A,1,FALSE))=TRUE,IF(SUBSTITUTE(CK72,"　","")="",0,IF($CV$3&lt;=CODE(CK72),IF(AND($DB$3&lt;=CODE(CK72),CODE(CK72)&lt;=$DD$3),0,IF(AND($DG$3&lt;=CODE(CK72),CODE(CK72)&lt;=$DI$3),0,1)),0)),1)</f>
        <v>0</v>
      </c>
      <c r="FS72" s="652"/>
      <c r="FT72" s="652">
        <f>IF(ISERROR(VLOOKUP(CM72,'環境依存文字（電子入札利用不可）'!$A:$A,1,FALSE))=TRUE,IF(SUBSTITUTE(CM72,"　","")="",0,IF($CV$3&lt;=CODE(CM72),IF(AND($DB$3&lt;=CODE(CM72),CODE(CM72)&lt;=$DD$3),0,IF(AND($DG$3&lt;=CODE(CM72),CODE(CM72)&lt;=$DI$3),0,1)),0)),1)</f>
        <v>0</v>
      </c>
      <c r="FU72" s="652"/>
      <c r="FV72" s="652">
        <f>IF(ISERROR(VLOOKUP(CO72,'環境依存文字（電子入札利用不可）'!$A:$A,1,FALSE))=TRUE,IF(SUBSTITUTE(CO72,"　","")="",0,IF($CV$3&lt;=CODE(CO72),IF(AND($DB$3&lt;=CODE(CO72),CODE(CO72)&lt;=$DD$3),0,IF(AND($DG$3&lt;=CODE(CO72),CODE(CO72)&lt;=$DI$3),0,1)),0)),1)</f>
        <v>0</v>
      </c>
      <c r="FW72" s="652"/>
      <c r="FX72" s="652">
        <f>IF(ISERROR(VLOOKUP(CQ72,'環境依存文字（電子入札利用不可）'!$A:$A,1,FALSE))=TRUE,IF(SUBSTITUTE(CQ72,"　","")="",0,IF($CV$3&lt;=CODE(CQ72),IF(AND($DB$3&lt;=CODE(CQ72),CODE(CQ72)&lt;=$DD$3),0,IF(AND($DG$3&lt;=CODE(CQ72),CODE(CQ72)&lt;=$DI$3),0,1)),0)),1)</f>
        <v>0</v>
      </c>
    </row>
    <row r="73" spans="1:180" ht="18.75" customHeight="1"/>
    <row r="74" spans="1:180" ht="18.75" customHeight="1">
      <c r="C74" s="635"/>
      <c r="D74" s="635"/>
      <c r="E74" s="635"/>
      <c r="F74" s="635"/>
      <c r="G74" s="635"/>
      <c r="H74" s="635"/>
      <c r="I74" s="635"/>
      <c r="J74" s="635"/>
      <c r="K74" s="343"/>
      <c r="L74" s="633"/>
      <c r="M74" s="633"/>
      <c r="N74" s="633"/>
      <c r="O74" s="633"/>
      <c r="P74" s="633"/>
      <c r="Q74" s="633"/>
      <c r="R74" s="633"/>
      <c r="S74" s="633"/>
      <c r="T74" s="633"/>
      <c r="U74" s="633"/>
      <c r="V74" s="563"/>
      <c r="W74" s="563"/>
      <c r="X74" s="563"/>
      <c r="Y74" s="563"/>
      <c r="Z74" s="563"/>
      <c r="AA74" s="563"/>
      <c r="CP74" s="402"/>
      <c r="CQ74" s="402"/>
      <c r="CR74" s="402"/>
      <c r="DF74" s="402"/>
      <c r="DG74" s="402"/>
      <c r="DH74" s="402"/>
      <c r="DI74" s="402"/>
      <c r="DU74" s="402"/>
      <c r="DV74" s="402"/>
      <c r="DW74" s="402"/>
      <c r="EI74" s="402"/>
      <c r="EJ74" s="402"/>
      <c r="EK74" s="402"/>
    </row>
    <row r="75" spans="1:180" ht="18.75" customHeight="1">
      <c r="C75" s="635"/>
      <c r="D75" s="635"/>
      <c r="E75" s="635"/>
      <c r="F75" s="635"/>
      <c r="G75" s="635"/>
      <c r="H75" s="635"/>
      <c r="I75" s="635"/>
      <c r="J75" s="635"/>
      <c r="K75" s="343"/>
      <c r="L75" s="633"/>
      <c r="M75" s="633"/>
      <c r="N75" s="633"/>
      <c r="O75" s="633"/>
      <c r="P75" s="633"/>
      <c r="Q75" s="633"/>
      <c r="R75" s="633"/>
      <c r="S75" s="633"/>
      <c r="T75" s="633"/>
      <c r="U75" s="633"/>
      <c r="V75" s="563"/>
      <c r="W75" s="563"/>
      <c r="X75" s="563"/>
      <c r="Y75" s="563"/>
      <c r="Z75" s="563"/>
      <c r="AA75" s="563"/>
      <c r="AB75" s="531"/>
      <c r="AC75" s="531"/>
      <c r="AD75" s="531"/>
      <c r="AE75" s="531"/>
      <c r="AF75" s="531"/>
      <c r="AG75" s="531"/>
      <c r="AH75" s="531"/>
      <c r="AI75" s="531"/>
      <c r="CP75" s="402"/>
      <c r="CQ75" s="402"/>
      <c r="CR75" s="568"/>
      <c r="DF75" s="402"/>
      <c r="DG75" s="402"/>
      <c r="DH75" s="402"/>
      <c r="DI75" s="568"/>
      <c r="DU75" s="402"/>
      <c r="DV75" s="402"/>
      <c r="DW75" s="568"/>
      <c r="EI75" s="402"/>
      <c r="EJ75" s="402"/>
      <c r="EK75" s="568"/>
    </row>
    <row r="76" spans="1:180" ht="18.75" customHeight="1">
      <c r="C76" s="635"/>
      <c r="D76" s="635"/>
      <c r="E76" s="635"/>
      <c r="F76" s="635"/>
      <c r="G76" s="635"/>
      <c r="H76" s="635"/>
      <c r="I76" s="635"/>
      <c r="J76" s="635"/>
      <c r="K76" s="343"/>
      <c r="L76" s="633"/>
      <c r="M76" s="633"/>
      <c r="N76" s="633"/>
      <c r="O76" s="633"/>
      <c r="P76" s="633"/>
      <c r="Q76" s="633"/>
      <c r="R76" s="633"/>
      <c r="S76" s="633"/>
      <c r="T76" s="633"/>
      <c r="U76" s="633"/>
      <c r="V76" s="563"/>
      <c r="W76" s="563"/>
      <c r="X76" s="563"/>
      <c r="Y76" s="563"/>
      <c r="Z76" s="563"/>
      <c r="AA76" s="563"/>
      <c r="AZ76" s="1395" t="s">
        <v>744</v>
      </c>
      <c r="BA76" s="1396"/>
      <c r="BB76" s="1396"/>
      <c r="BC76" s="1397"/>
      <c r="BD76" s="1338" t="s">
        <v>298</v>
      </c>
      <c r="BE76" s="1339"/>
      <c r="BF76" s="1340"/>
      <c r="BG76" s="1401"/>
      <c r="BH76" s="1393"/>
      <c r="BI76" s="1393" t="s">
        <v>16</v>
      </c>
      <c r="BJ76" s="1394"/>
      <c r="BK76" s="1392"/>
      <c r="BL76" s="1393"/>
      <c r="BM76" s="1393" t="s">
        <v>17</v>
      </c>
      <c r="BN76" s="1394"/>
      <c r="BO76" s="1392"/>
      <c r="BP76" s="1393"/>
      <c r="BQ76" s="1393" t="s">
        <v>296</v>
      </c>
      <c r="BR76" s="1394"/>
      <c r="BS76" s="943" t="s">
        <v>299</v>
      </c>
      <c r="BT76" s="931"/>
      <c r="BU76" s="931"/>
      <c r="BV76" s="931"/>
      <c r="BW76" s="576"/>
      <c r="BX76" s="576"/>
      <c r="BY76" s="576"/>
      <c r="BZ76" s="576"/>
      <c r="CA76" s="576"/>
      <c r="CB76" s="576"/>
      <c r="CC76" s="576"/>
      <c r="CD76" s="576"/>
      <c r="CE76" s="576"/>
      <c r="CF76" s="576"/>
      <c r="CG76" s="576"/>
      <c r="CH76" s="576"/>
      <c r="CI76" s="576"/>
      <c r="CJ76" s="576"/>
      <c r="CK76" s="576"/>
      <c r="CL76" s="576"/>
      <c r="CM76" s="576"/>
      <c r="CN76" s="576"/>
      <c r="CO76" s="576"/>
      <c r="CP76" s="539"/>
      <c r="CQ76" s="539"/>
      <c r="CR76" s="540"/>
      <c r="DF76" s="568"/>
      <c r="DG76" s="568"/>
      <c r="DU76" s="568"/>
      <c r="EI76" s="568"/>
    </row>
    <row r="77" spans="1:180" ht="18.75" customHeight="1">
      <c r="C77" s="635"/>
      <c r="D77" s="635"/>
      <c r="E77" s="635"/>
      <c r="F77" s="635"/>
      <c r="G77" s="635"/>
      <c r="H77" s="635"/>
      <c r="I77" s="635"/>
      <c r="J77" s="635"/>
      <c r="K77" s="343"/>
      <c r="L77" s="633"/>
      <c r="M77" s="633"/>
      <c r="N77" s="634"/>
      <c r="O77" s="634"/>
      <c r="P77" s="633"/>
      <c r="Q77" s="633"/>
      <c r="R77" s="633"/>
      <c r="S77" s="633"/>
      <c r="T77" s="633"/>
      <c r="U77" s="633"/>
      <c r="V77" s="563"/>
      <c r="W77" s="563"/>
      <c r="X77" s="563"/>
      <c r="Y77" s="563"/>
      <c r="Z77" s="563"/>
      <c r="AA77" s="563"/>
      <c r="AZ77" s="1398"/>
      <c r="BA77" s="1399"/>
      <c r="BB77" s="1399"/>
      <c r="BC77" s="1400"/>
      <c r="BD77" s="1341" t="s">
        <v>300</v>
      </c>
      <c r="BE77" s="1342"/>
      <c r="BF77" s="1343"/>
      <c r="BG77" s="1402"/>
      <c r="BH77" s="1390"/>
      <c r="BI77" s="1390"/>
      <c r="BJ77" s="1390"/>
      <c r="BK77" s="1390"/>
      <c r="BL77" s="1390"/>
      <c r="BM77" s="1390"/>
      <c r="BN77" s="1390"/>
      <c r="BO77" s="1390"/>
      <c r="BP77" s="1390"/>
      <c r="BQ77" s="1390"/>
      <c r="BR77" s="1391"/>
      <c r="BS77" s="931" t="s">
        <v>301</v>
      </c>
      <c r="BT77" s="931"/>
      <c r="BU77" s="931"/>
      <c r="BV77" s="931"/>
      <c r="BW77" s="574"/>
      <c r="BX77" s="574"/>
      <c r="BY77" s="574"/>
      <c r="BZ77" s="574"/>
      <c r="CA77" s="574"/>
      <c r="CB77" s="574"/>
      <c r="CC77" s="574"/>
      <c r="CD77" s="574"/>
      <c r="CE77" s="574"/>
      <c r="CF77" s="574"/>
      <c r="CG77" s="574"/>
      <c r="CH77" s="574"/>
      <c r="CI77" s="574"/>
      <c r="CJ77" s="574"/>
      <c r="CK77" s="574"/>
      <c r="CL77" s="574"/>
      <c r="CM77" s="574"/>
      <c r="CN77" s="574"/>
      <c r="CO77" s="574"/>
      <c r="CP77" s="539"/>
      <c r="CQ77" s="576" t="s">
        <v>302</v>
      </c>
      <c r="CR77" s="577"/>
    </row>
    <row r="78" spans="1:180" ht="18.75" customHeight="1">
      <c r="C78" s="637"/>
      <c r="D78" s="637"/>
      <c r="E78" s="637"/>
      <c r="F78" s="637"/>
      <c r="G78" s="637"/>
      <c r="H78" s="637"/>
      <c r="I78" s="637"/>
      <c r="J78" s="637"/>
      <c r="K78" s="343"/>
      <c r="L78" s="633"/>
      <c r="M78" s="633"/>
      <c r="N78" s="633"/>
      <c r="O78" s="633"/>
      <c r="P78" s="633"/>
      <c r="Q78" s="633"/>
      <c r="R78" s="633"/>
      <c r="S78" s="633"/>
      <c r="T78" s="633"/>
      <c r="U78" s="633"/>
      <c r="V78" s="633"/>
      <c r="W78" s="633"/>
      <c r="X78" s="633"/>
      <c r="Y78" s="633"/>
      <c r="Z78" s="633"/>
      <c r="AA78" s="633"/>
    </row>
    <row r="79" spans="1:180" ht="18.75" customHeight="1"/>
    <row r="80" spans="1:180" ht="62.25" customHeight="1"/>
    <row r="81" ht="18.75" customHeight="1"/>
    <row r="82" ht="18.75" customHeight="1"/>
    <row r="83" ht="18.75" customHeight="1"/>
    <row r="84" ht="18.75" customHeight="1"/>
    <row r="85" ht="18.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1783">
    <mergeCell ref="BO77:BP77"/>
    <mergeCell ref="BQ77:BR77"/>
    <mergeCell ref="BS77:BV77"/>
    <mergeCell ref="BO76:BP76"/>
    <mergeCell ref="BQ76:BR76"/>
    <mergeCell ref="BS76:BV76"/>
    <mergeCell ref="BD77:BF77"/>
    <mergeCell ref="AZ76:BC77"/>
    <mergeCell ref="BD76:BF76"/>
    <mergeCell ref="BG76:BH76"/>
    <mergeCell ref="BI76:BJ76"/>
    <mergeCell ref="BK76:BL76"/>
    <mergeCell ref="BM76:BN76"/>
    <mergeCell ref="BG77:BH77"/>
    <mergeCell ref="BI77:BJ77"/>
    <mergeCell ref="BK77:BL77"/>
    <mergeCell ref="BM77:BN77"/>
    <mergeCell ref="B71:B72"/>
    <mergeCell ref="AY71:AZ71"/>
    <mergeCell ref="BA71:BB71"/>
    <mergeCell ref="BC71:BD71"/>
    <mergeCell ref="BE71:BF71"/>
    <mergeCell ref="BO71:BP71"/>
    <mergeCell ref="BQ71:BR71"/>
    <mergeCell ref="BS71:BT71"/>
    <mergeCell ref="BU71:BV71"/>
    <mergeCell ref="BW71:BX71"/>
    <mergeCell ref="BY71:BZ71"/>
    <mergeCell ref="CA71:CB71"/>
    <mergeCell ref="CC71:CD71"/>
    <mergeCell ref="B63:B64"/>
    <mergeCell ref="BS64:BT64"/>
    <mergeCell ref="BU64:BV64"/>
    <mergeCell ref="BW64:BX64"/>
    <mergeCell ref="B65:B66"/>
    <mergeCell ref="B67:B68"/>
    <mergeCell ref="BY66:BZ66"/>
    <mergeCell ref="CA66:CB66"/>
    <mergeCell ref="CC66:CD66"/>
    <mergeCell ref="C63:D64"/>
    <mergeCell ref="E63:E64"/>
    <mergeCell ref="F63:G64"/>
    <mergeCell ref="H63:I64"/>
    <mergeCell ref="J63:J64"/>
    <mergeCell ref="K63:L64"/>
    <mergeCell ref="M63:N64"/>
    <mergeCell ref="O63:P64"/>
    <mergeCell ref="Q63:R64"/>
    <mergeCell ref="S63:T64"/>
    <mergeCell ref="CI66:CJ66"/>
    <mergeCell ref="CK66:CL66"/>
    <mergeCell ref="CM66:CN66"/>
    <mergeCell ref="CO66:CP66"/>
    <mergeCell ref="CQ66:CR66"/>
    <mergeCell ref="B69:B70"/>
    <mergeCell ref="BO68:BP68"/>
    <mergeCell ref="BQ68:BR68"/>
    <mergeCell ref="BS68:BT68"/>
    <mergeCell ref="BU68:BV68"/>
    <mergeCell ref="BW68:BX68"/>
    <mergeCell ref="BY68:BZ68"/>
    <mergeCell ref="CA68:CB68"/>
    <mergeCell ref="CC68:CD68"/>
    <mergeCell ref="BU60:BV60"/>
    <mergeCell ref="BW60:BX60"/>
    <mergeCell ref="B61:B62"/>
    <mergeCell ref="AS61:AT61"/>
    <mergeCell ref="AU61:AV61"/>
    <mergeCell ref="AW61:AX61"/>
    <mergeCell ref="AY61:AZ61"/>
    <mergeCell ref="BA61:BB61"/>
    <mergeCell ref="BC61:BD61"/>
    <mergeCell ref="BE61:BF61"/>
    <mergeCell ref="BO61:BP61"/>
    <mergeCell ref="BQ61:BR61"/>
    <mergeCell ref="BS61:BT61"/>
    <mergeCell ref="BU61:BV61"/>
    <mergeCell ref="BW61:BX61"/>
    <mergeCell ref="BY61:BZ61"/>
    <mergeCell ref="CA61:CB61"/>
    <mergeCell ref="CM60:CN60"/>
    <mergeCell ref="B55:B56"/>
    <mergeCell ref="B57:B58"/>
    <mergeCell ref="AK57:AL57"/>
    <mergeCell ref="AM57:AN57"/>
    <mergeCell ref="AO57:AP57"/>
    <mergeCell ref="AQ57:AR57"/>
    <mergeCell ref="AS57:AT57"/>
    <mergeCell ref="AU57:AV57"/>
    <mergeCell ref="AW57:AX57"/>
    <mergeCell ref="AY57:AZ57"/>
    <mergeCell ref="BA57:BB57"/>
    <mergeCell ref="BC57:BD57"/>
    <mergeCell ref="BE57:BF57"/>
    <mergeCell ref="BO57:BP57"/>
    <mergeCell ref="BQ57:BR57"/>
    <mergeCell ref="BS57:BT57"/>
    <mergeCell ref="B59:B60"/>
    <mergeCell ref="BO60:BP60"/>
    <mergeCell ref="BQ60:BR60"/>
    <mergeCell ref="BS60:BT60"/>
    <mergeCell ref="AS55:AT55"/>
    <mergeCell ref="AU55:AV55"/>
    <mergeCell ref="AW55:AX55"/>
    <mergeCell ref="AY55:AZ55"/>
    <mergeCell ref="BA55:BB55"/>
    <mergeCell ref="BC55:BD55"/>
    <mergeCell ref="BE55:BF55"/>
    <mergeCell ref="BO55:BP55"/>
    <mergeCell ref="BQ55:BR55"/>
    <mergeCell ref="BS55:BT55"/>
    <mergeCell ref="AS59:AT59"/>
    <mergeCell ref="AU59:AV59"/>
    <mergeCell ref="BU55:BV55"/>
    <mergeCell ref="BM40:BN40"/>
    <mergeCell ref="B43:B44"/>
    <mergeCell ref="B45:B46"/>
    <mergeCell ref="B47:B48"/>
    <mergeCell ref="C47:D48"/>
    <mergeCell ref="E47:E48"/>
    <mergeCell ref="F47:G48"/>
    <mergeCell ref="H47:I48"/>
    <mergeCell ref="J47:J48"/>
    <mergeCell ref="K47:L48"/>
    <mergeCell ref="M47:N48"/>
    <mergeCell ref="O47:P48"/>
    <mergeCell ref="Q47:R48"/>
    <mergeCell ref="S47:T48"/>
    <mergeCell ref="U47:V48"/>
    <mergeCell ref="A50:AR50"/>
    <mergeCell ref="B53:B54"/>
    <mergeCell ref="B51:B52"/>
    <mergeCell ref="AO53:AP53"/>
    <mergeCell ref="AQ53:AR53"/>
    <mergeCell ref="AC42:AD42"/>
    <mergeCell ref="AE42:AF42"/>
    <mergeCell ref="AG42:AH42"/>
    <mergeCell ref="AI42:AJ42"/>
    <mergeCell ref="AK42:AL42"/>
    <mergeCell ref="AM42:AN42"/>
    <mergeCell ref="AO42:AP42"/>
    <mergeCell ref="AQ42:AR42"/>
    <mergeCell ref="AS42:AT42"/>
    <mergeCell ref="AU42:AV42"/>
    <mergeCell ref="AW42:AX42"/>
    <mergeCell ref="AY42:AZ42"/>
    <mergeCell ref="BO39:BP39"/>
    <mergeCell ref="BQ39:BR39"/>
    <mergeCell ref="BS39:BT39"/>
    <mergeCell ref="BU39:BV39"/>
    <mergeCell ref="BW39:BX39"/>
    <mergeCell ref="BY39:BZ39"/>
    <mergeCell ref="CA39:CB39"/>
    <mergeCell ref="CC39:CD39"/>
    <mergeCell ref="AI40:AJ40"/>
    <mergeCell ref="AK40:AL40"/>
    <mergeCell ref="AM40:AN40"/>
    <mergeCell ref="AO40:AP40"/>
    <mergeCell ref="AQ40:AR40"/>
    <mergeCell ref="B41:B42"/>
    <mergeCell ref="BQ41:BR41"/>
    <mergeCell ref="BS41:BT41"/>
    <mergeCell ref="BU41:BV41"/>
    <mergeCell ref="BW41:BX41"/>
    <mergeCell ref="BY41:BZ41"/>
    <mergeCell ref="CA41:CB41"/>
    <mergeCell ref="CC41:CD41"/>
    <mergeCell ref="W42:X42"/>
    <mergeCell ref="Y42:Z42"/>
    <mergeCell ref="AA40:AB40"/>
    <mergeCell ref="AC40:AD40"/>
    <mergeCell ref="AE40:AF40"/>
    <mergeCell ref="AG40:AH40"/>
    <mergeCell ref="AS40:AT40"/>
    <mergeCell ref="AU40:AV40"/>
    <mergeCell ref="AW40:AX40"/>
    <mergeCell ref="AY40:AZ40"/>
    <mergeCell ref="BA40:BB40"/>
    <mergeCell ref="B27:B28"/>
    <mergeCell ref="B29:B30"/>
    <mergeCell ref="B31:B32"/>
    <mergeCell ref="B33:B34"/>
    <mergeCell ref="BI32:BJ32"/>
    <mergeCell ref="BK32:BL32"/>
    <mergeCell ref="B39:B40"/>
    <mergeCell ref="A36:BK36"/>
    <mergeCell ref="B37:B38"/>
    <mergeCell ref="AI39:AJ39"/>
    <mergeCell ref="AK39:AL39"/>
    <mergeCell ref="AM39:AN39"/>
    <mergeCell ref="AO39:AP39"/>
    <mergeCell ref="AQ39:AR39"/>
    <mergeCell ref="AS39:AT39"/>
    <mergeCell ref="AU39:AV39"/>
    <mergeCell ref="AW39:AX39"/>
    <mergeCell ref="AY39:AZ39"/>
    <mergeCell ref="BA39:BB39"/>
    <mergeCell ref="BC39:BD39"/>
    <mergeCell ref="BE39:BF39"/>
    <mergeCell ref="BC40:BD40"/>
    <mergeCell ref="BE40:BF40"/>
    <mergeCell ref="BG40:BH40"/>
    <mergeCell ref="BI40:BJ40"/>
    <mergeCell ref="BK40:BL40"/>
    <mergeCell ref="C27:D28"/>
    <mergeCell ref="E27:E28"/>
    <mergeCell ref="F27:G28"/>
    <mergeCell ref="H27:I28"/>
    <mergeCell ref="J27:J28"/>
    <mergeCell ref="K27:L28"/>
    <mergeCell ref="B19:B20"/>
    <mergeCell ref="BI20:BJ20"/>
    <mergeCell ref="BK20:BL20"/>
    <mergeCell ref="BM20:BN20"/>
    <mergeCell ref="BO20:BP20"/>
    <mergeCell ref="B25:B26"/>
    <mergeCell ref="B23:B24"/>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AW19:AX19"/>
    <mergeCell ref="AY19:AZ19"/>
    <mergeCell ref="B17:B18"/>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W7:AX8"/>
    <mergeCell ref="G9:H9"/>
    <mergeCell ref="I9:J9"/>
    <mergeCell ref="K9:L9"/>
    <mergeCell ref="AK7:AL8"/>
    <mergeCell ref="AM7:AN8"/>
    <mergeCell ref="AO7:AP8"/>
    <mergeCell ref="AQ7:AR8"/>
    <mergeCell ref="AS7:AT8"/>
    <mergeCell ref="AU7:AV8"/>
    <mergeCell ref="Y7:Z8"/>
    <mergeCell ref="AA7:AB8"/>
    <mergeCell ref="AC7:AD8"/>
    <mergeCell ref="AE7:AF8"/>
    <mergeCell ref="CO9:CP9"/>
    <mergeCell ref="CQ9:CR9"/>
    <mergeCell ref="B15:B16"/>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BK9:BL9"/>
    <mergeCell ref="BM9:BN9"/>
    <mergeCell ref="AK9:AL9"/>
    <mergeCell ref="AM9:AN9"/>
    <mergeCell ref="AO9:AP9"/>
    <mergeCell ref="AQ9:AR9"/>
    <mergeCell ref="AS9:AT9"/>
    <mergeCell ref="BA7:BD9"/>
    <mergeCell ref="BE7:BV8"/>
    <mergeCell ref="BW7:CR7"/>
    <mergeCell ref="BW8:CR8"/>
    <mergeCell ref="C9:D9"/>
    <mergeCell ref="E9:F9"/>
    <mergeCell ref="AI7:AJ8"/>
    <mergeCell ref="M7:N8"/>
    <mergeCell ref="O7:P8"/>
    <mergeCell ref="Q7:R8"/>
    <mergeCell ref="S7:T8"/>
    <mergeCell ref="U7:V8"/>
    <mergeCell ref="W7:X8"/>
    <mergeCell ref="C7:D8"/>
    <mergeCell ref="E7:F8"/>
    <mergeCell ref="G7:H8"/>
    <mergeCell ref="I7:J8"/>
    <mergeCell ref="BN1:CH1"/>
    <mergeCell ref="G2:J3"/>
    <mergeCell ref="K2:W3"/>
    <mergeCell ref="X2:AK2"/>
    <mergeCell ref="X3:AH3"/>
    <mergeCell ref="BK3:BN3"/>
    <mergeCell ref="BP3:BS3"/>
    <mergeCell ref="BU3:BX3"/>
    <mergeCell ref="BZ3:CK3"/>
    <mergeCell ref="CH4:CI4"/>
    <mergeCell ref="CJ4:CK4"/>
    <mergeCell ref="AG7:AH8"/>
    <mergeCell ref="CM4:CN4"/>
    <mergeCell ref="CO4:CP4"/>
    <mergeCell ref="CQ4:CR4"/>
    <mergeCell ref="S5:T5"/>
    <mergeCell ref="AE5:AF5"/>
    <mergeCell ref="AG5:AH5"/>
    <mergeCell ref="AJ5:AK5"/>
    <mergeCell ref="AM5:AN5"/>
    <mergeCell ref="CM3:CR3"/>
    <mergeCell ref="I4:R5"/>
    <mergeCell ref="BK4:BN4"/>
    <mergeCell ref="BP4:BS4"/>
    <mergeCell ref="BU4:BV4"/>
    <mergeCell ref="BW4:BX4"/>
    <mergeCell ref="BZ4:CA4"/>
    <mergeCell ref="CB4:CC4"/>
    <mergeCell ref="CD4:CE4"/>
    <mergeCell ref="CF4:CG4"/>
    <mergeCell ref="C15:V16"/>
    <mergeCell ref="W15:BF16"/>
    <mergeCell ref="BG15:BN15"/>
    <mergeCell ref="BO15:CD15"/>
    <mergeCell ref="BG16:CD16"/>
    <mergeCell ref="C17:D18"/>
    <mergeCell ref="E17:E18"/>
    <mergeCell ref="F17:G18"/>
    <mergeCell ref="H17:I18"/>
    <mergeCell ref="J17:J18"/>
    <mergeCell ref="K17:L18"/>
    <mergeCell ref="M17:N18"/>
    <mergeCell ref="O17:P18"/>
    <mergeCell ref="Q17:R18"/>
    <mergeCell ref="S17:T18"/>
    <mergeCell ref="U17:V18"/>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O17:BP17"/>
    <mergeCell ref="BQ17:BR17"/>
    <mergeCell ref="BS17:BT17"/>
    <mergeCell ref="BU17:BV17"/>
    <mergeCell ref="BW17:BX17"/>
    <mergeCell ref="BY17:BZ17"/>
    <mergeCell ref="CA17:CB17"/>
    <mergeCell ref="CC17:CD17"/>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19:D20"/>
    <mergeCell ref="E19:E20"/>
    <mergeCell ref="F19:G20"/>
    <mergeCell ref="H19:I20"/>
    <mergeCell ref="J19:J20"/>
    <mergeCell ref="K19:L20"/>
    <mergeCell ref="M19:N20"/>
    <mergeCell ref="O19:P20"/>
    <mergeCell ref="Q19:R20"/>
    <mergeCell ref="S19:T20"/>
    <mergeCell ref="U19:V20"/>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BA19:BB19"/>
    <mergeCell ref="BC19:BD19"/>
    <mergeCell ref="BE19:BF19"/>
    <mergeCell ref="BO19:BP19"/>
    <mergeCell ref="BQ19:BR19"/>
    <mergeCell ref="BS19:BT19"/>
    <mergeCell ref="BU19:BV19"/>
    <mergeCell ref="BW19:BX19"/>
    <mergeCell ref="BY19:BZ19"/>
    <mergeCell ref="CA19:CB19"/>
    <mergeCell ref="CC19:CD19"/>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Q20:BR20"/>
    <mergeCell ref="BS20:BT20"/>
    <mergeCell ref="BU20:BV20"/>
    <mergeCell ref="BW20:BX20"/>
    <mergeCell ref="BY20:BZ20"/>
    <mergeCell ref="CA20:CB20"/>
    <mergeCell ref="CC20:CD20"/>
    <mergeCell ref="C23:V24"/>
    <mergeCell ref="W23:BF24"/>
    <mergeCell ref="BG23:BN23"/>
    <mergeCell ref="BO23:CD23"/>
    <mergeCell ref="BG24:CD24"/>
    <mergeCell ref="C25:D26"/>
    <mergeCell ref="E25:E26"/>
    <mergeCell ref="F25:G26"/>
    <mergeCell ref="H25:I26"/>
    <mergeCell ref="J25:J26"/>
    <mergeCell ref="K25:L26"/>
    <mergeCell ref="M25:N26"/>
    <mergeCell ref="O25:P26"/>
    <mergeCell ref="Q25:R26"/>
    <mergeCell ref="S25:T26"/>
    <mergeCell ref="U25:V26"/>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O25:BP25"/>
    <mergeCell ref="BQ25:BR25"/>
    <mergeCell ref="BS25:BT25"/>
    <mergeCell ref="BU25:BV25"/>
    <mergeCell ref="BW25:BX25"/>
    <mergeCell ref="BY25:BZ25"/>
    <mergeCell ref="CA25:CB25"/>
    <mergeCell ref="CC25:CD25"/>
    <mergeCell ref="CA26:CB26"/>
    <mergeCell ref="CC26:CD26"/>
    <mergeCell ref="BQ26:BR26"/>
    <mergeCell ref="BS26:BT26"/>
    <mergeCell ref="BU26:BV26"/>
    <mergeCell ref="BW26:BX26"/>
    <mergeCell ref="BY26:BZ26"/>
    <mergeCell ref="M27:N28"/>
    <mergeCell ref="O27:P28"/>
    <mergeCell ref="Q27:R28"/>
    <mergeCell ref="S27:T28"/>
    <mergeCell ref="U27:V28"/>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O27:BP27"/>
    <mergeCell ref="BQ27:BR27"/>
    <mergeCell ref="BS27:BT27"/>
    <mergeCell ref="BU27:BV27"/>
    <mergeCell ref="BW27:BX27"/>
    <mergeCell ref="BY27:BZ27"/>
    <mergeCell ref="CA27:CB27"/>
    <mergeCell ref="CC27:CD27"/>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AW28:AX28"/>
    <mergeCell ref="AY28:AZ28"/>
    <mergeCell ref="BA28:BB28"/>
    <mergeCell ref="BC28:BD28"/>
    <mergeCell ref="BE28:BF28"/>
    <mergeCell ref="BG28:BH28"/>
    <mergeCell ref="BI28:BJ28"/>
    <mergeCell ref="BK28:BL28"/>
    <mergeCell ref="BM28:BN28"/>
    <mergeCell ref="BO28:BP28"/>
    <mergeCell ref="BQ28:BR28"/>
    <mergeCell ref="BS28:BT28"/>
    <mergeCell ref="BU28:BV28"/>
    <mergeCell ref="BW28:BX28"/>
    <mergeCell ref="BY28:BZ28"/>
    <mergeCell ref="CA28:CB28"/>
    <mergeCell ref="CC28:CD28"/>
    <mergeCell ref="C29:D30"/>
    <mergeCell ref="E29:E30"/>
    <mergeCell ref="F29:G30"/>
    <mergeCell ref="H29:I30"/>
    <mergeCell ref="J29:J30"/>
    <mergeCell ref="K29:L30"/>
    <mergeCell ref="M29:N30"/>
    <mergeCell ref="O29:P30"/>
    <mergeCell ref="Q29:R30"/>
    <mergeCell ref="S29:T30"/>
    <mergeCell ref="U29:V30"/>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O29:BP29"/>
    <mergeCell ref="BQ29:BR29"/>
    <mergeCell ref="BS29:BT29"/>
    <mergeCell ref="BU29:BV29"/>
    <mergeCell ref="BW29:BX29"/>
    <mergeCell ref="BY29:BZ29"/>
    <mergeCell ref="CA29:CB29"/>
    <mergeCell ref="CC29:CD29"/>
    <mergeCell ref="CC30:CD30"/>
    <mergeCell ref="C31:D32"/>
    <mergeCell ref="E31:E32"/>
    <mergeCell ref="F31:G32"/>
    <mergeCell ref="H31:I32"/>
    <mergeCell ref="J31:J32"/>
    <mergeCell ref="K31:L32"/>
    <mergeCell ref="M31:N32"/>
    <mergeCell ref="O31:P32"/>
    <mergeCell ref="Q31:R32"/>
    <mergeCell ref="S31:T32"/>
    <mergeCell ref="U31:V32"/>
    <mergeCell ref="W31:X31"/>
    <mergeCell ref="Y31:Z31"/>
    <mergeCell ref="AA31:AB31"/>
    <mergeCell ref="AC31:AD31"/>
    <mergeCell ref="AE31:AF31"/>
    <mergeCell ref="AG31:AH31"/>
    <mergeCell ref="AI31:AJ31"/>
    <mergeCell ref="AK31:AL31"/>
    <mergeCell ref="W30:X30"/>
    <mergeCell ref="Y30:Z30"/>
    <mergeCell ref="AA30:AB30"/>
    <mergeCell ref="AC30:AD30"/>
    <mergeCell ref="AE30:AF30"/>
    <mergeCell ref="AG30:AH30"/>
    <mergeCell ref="AI30:AJ30"/>
    <mergeCell ref="AK30:AL30"/>
    <mergeCell ref="AM30:AN30"/>
    <mergeCell ref="AO30:AP30"/>
    <mergeCell ref="AQ30:AR30"/>
    <mergeCell ref="AS30:AT30"/>
    <mergeCell ref="AS31:AT31"/>
    <mergeCell ref="AU31:AV31"/>
    <mergeCell ref="AW31:AX31"/>
    <mergeCell ref="AY31:AZ31"/>
    <mergeCell ref="BA31:BB31"/>
    <mergeCell ref="BC31:BD31"/>
    <mergeCell ref="BE31:BF31"/>
    <mergeCell ref="BO31:BP31"/>
    <mergeCell ref="BQ31:BR31"/>
    <mergeCell ref="BS31:BT31"/>
    <mergeCell ref="BU31:BV31"/>
    <mergeCell ref="BW31:BX31"/>
    <mergeCell ref="BY31:BZ31"/>
    <mergeCell ref="CA31:CB31"/>
    <mergeCell ref="BE30:BF30"/>
    <mergeCell ref="BG30:BH30"/>
    <mergeCell ref="BI30:BJ30"/>
    <mergeCell ref="BK30:BL30"/>
    <mergeCell ref="BM30:BN30"/>
    <mergeCell ref="BO30:BP30"/>
    <mergeCell ref="BQ30:BR30"/>
    <mergeCell ref="BS30:BT30"/>
    <mergeCell ref="BU30:BV30"/>
    <mergeCell ref="BW30:BX30"/>
    <mergeCell ref="BY30:BZ30"/>
    <mergeCell ref="CA30:CB30"/>
    <mergeCell ref="AU30:AV30"/>
    <mergeCell ref="AW30:AX30"/>
    <mergeCell ref="AY30:AZ30"/>
    <mergeCell ref="BA30:BB30"/>
    <mergeCell ref="BC30:BD30"/>
    <mergeCell ref="CC31:CD31"/>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M32:BN32"/>
    <mergeCell ref="BO32:BP32"/>
    <mergeCell ref="BQ32:BR32"/>
    <mergeCell ref="BS32:BT32"/>
    <mergeCell ref="BU32:BV32"/>
    <mergeCell ref="BW32:BX32"/>
    <mergeCell ref="BY32:BZ32"/>
    <mergeCell ref="CA32:CB32"/>
    <mergeCell ref="CC32:CD32"/>
    <mergeCell ref="AM31:AN31"/>
    <mergeCell ref="AO31:AP31"/>
    <mergeCell ref="AQ31:AR31"/>
    <mergeCell ref="C33:D34"/>
    <mergeCell ref="E33:E34"/>
    <mergeCell ref="F33:G34"/>
    <mergeCell ref="H33:I34"/>
    <mergeCell ref="J33:J34"/>
    <mergeCell ref="K33:L34"/>
    <mergeCell ref="M33:N34"/>
    <mergeCell ref="O33:P34"/>
    <mergeCell ref="Q33:R34"/>
    <mergeCell ref="S33:T34"/>
    <mergeCell ref="U33:V34"/>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O33:BP33"/>
    <mergeCell ref="BQ33:BR33"/>
    <mergeCell ref="BS33:BT33"/>
    <mergeCell ref="BU33:BV33"/>
    <mergeCell ref="BW33:BX33"/>
    <mergeCell ref="BY33:BZ33"/>
    <mergeCell ref="CA33:CB33"/>
    <mergeCell ref="CC33:CD33"/>
    <mergeCell ref="W34:X34"/>
    <mergeCell ref="Y34:Z34"/>
    <mergeCell ref="AA34:AB34"/>
    <mergeCell ref="AC34:AD34"/>
    <mergeCell ref="AE34:AF34"/>
    <mergeCell ref="AG34:AH34"/>
    <mergeCell ref="AI34:AJ34"/>
    <mergeCell ref="AK34:AL34"/>
    <mergeCell ref="AM34:AN34"/>
    <mergeCell ref="AO34:AP34"/>
    <mergeCell ref="AQ34:AR34"/>
    <mergeCell ref="AS34:AT34"/>
    <mergeCell ref="AU34:AV34"/>
    <mergeCell ref="AW34:AX34"/>
    <mergeCell ref="AY34:AZ34"/>
    <mergeCell ref="BA34:BB34"/>
    <mergeCell ref="BC34:BD34"/>
    <mergeCell ref="BE34:BF34"/>
    <mergeCell ref="BG34:BH34"/>
    <mergeCell ref="BI34:BJ34"/>
    <mergeCell ref="BK34:BL34"/>
    <mergeCell ref="BM34:BN34"/>
    <mergeCell ref="BO34:BP34"/>
    <mergeCell ref="BQ34:BR34"/>
    <mergeCell ref="BS34:BT34"/>
    <mergeCell ref="BU34:BV34"/>
    <mergeCell ref="BW34:BX34"/>
    <mergeCell ref="BY34:BZ34"/>
    <mergeCell ref="CA34:CB34"/>
    <mergeCell ref="CC34:CD34"/>
    <mergeCell ref="C37:V38"/>
    <mergeCell ref="W37:BF38"/>
    <mergeCell ref="BG37:BN37"/>
    <mergeCell ref="BO37:CD37"/>
    <mergeCell ref="BG38:CD38"/>
    <mergeCell ref="C39:D40"/>
    <mergeCell ref="E39:E40"/>
    <mergeCell ref="F39:G40"/>
    <mergeCell ref="H39:I40"/>
    <mergeCell ref="J39:J40"/>
    <mergeCell ref="K39:L40"/>
    <mergeCell ref="M39:N40"/>
    <mergeCell ref="O39:P40"/>
    <mergeCell ref="Q39:R40"/>
    <mergeCell ref="S39:T40"/>
    <mergeCell ref="U39:V40"/>
    <mergeCell ref="W39:X39"/>
    <mergeCell ref="Y39:Z39"/>
    <mergeCell ref="AA39:AB39"/>
    <mergeCell ref="AC39:AD39"/>
    <mergeCell ref="AE39:AF39"/>
    <mergeCell ref="AG39:AH39"/>
    <mergeCell ref="W40:X40"/>
    <mergeCell ref="Y40:Z40"/>
    <mergeCell ref="BO40:BP40"/>
    <mergeCell ref="BQ40:BR40"/>
    <mergeCell ref="BS40:BT40"/>
    <mergeCell ref="BU40:BV40"/>
    <mergeCell ref="BW40:BX40"/>
    <mergeCell ref="BY40:BZ40"/>
    <mergeCell ref="CA40:CB40"/>
    <mergeCell ref="CC40:CD40"/>
    <mergeCell ref="C41:D42"/>
    <mergeCell ref="E41:E42"/>
    <mergeCell ref="F41:G42"/>
    <mergeCell ref="H41:I42"/>
    <mergeCell ref="J41:J42"/>
    <mergeCell ref="K41:L42"/>
    <mergeCell ref="M41:N42"/>
    <mergeCell ref="O41:P42"/>
    <mergeCell ref="Q41:R42"/>
    <mergeCell ref="S41:T42"/>
    <mergeCell ref="U41:V42"/>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O41:BP41"/>
    <mergeCell ref="AA42:AB42"/>
    <mergeCell ref="BA42:BB42"/>
    <mergeCell ref="BC42:BD42"/>
    <mergeCell ref="BE42:BF42"/>
    <mergeCell ref="BG42:BH42"/>
    <mergeCell ref="BI42:BJ42"/>
    <mergeCell ref="BK42:BL42"/>
    <mergeCell ref="BM42:BN42"/>
    <mergeCell ref="BO42:BP42"/>
    <mergeCell ref="BQ42:BR42"/>
    <mergeCell ref="BS42:BT42"/>
    <mergeCell ref="BU42:BV42"/>
    <mergeCell ref="BW42:BX42"/>
    <mergeCell ref="BY42:BZ42"/>
    <mergeCell ref="CA42:CB42"/>
    <mergeCell ref="CC42:CD42"/>
    <mergeCell ref="C43:D44"/>
    <mergeCell ref="E43:E44"/>
    <mergeCell ref="F43:G44"/>
    <mergeCell ref="H43:I44"/>
    <mergeCell ref="J43:J44"/>
    <mergeCell ref="K43:L44"/>
    <mergeCell ref="M43:N44"/>
    <mergeCell ref="O43:P44"/>
    <mergeCell ref="Q43:R44"/>
    <mergeCell ref="S43:T44"/>
    <mergeCell ref="U43:V44"/>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O43:BP43"/>
    <mergeCell ref="BQ43:BR43"/>
    <mergeCell ref="BS43:BT43"/>
    <mergeCell ref="BU43:BV43"/>
    <mergeCell ref="BW43:BX43"/>
    <mergeCell ref="BY43:BZ43"/>
    <mergeCell ref="CA43:CB43"/>
    <mergeCell ref="CC43:CD43"/>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A44:BB44"/>
    <mergeCell ref="BC44:BD44"/>
    <mergeCell ref="BE44:BF44"/>
    <mergeCell ref="BG44:BH44"/>
    <mergeCell ref="BI44:BJ44"/>
    <mergeCell ref="BK44:BL44"/>
    <mergeCell ref="BM44:BN44"/>
    <mergeCell ref="BO44:BP44"/>
    <mergeCell ref="BQ44:BR44"/>
    <mergeCell ref="BS44:BT44"/>
    <mergeCell ref="BU44:BV44"/>
    <mergeCell ref="BW44:BX44"/>
    <mergeCell ref="BY44:BZ44"/>
    <mergeCell ref="CA44:CB44"/>
    <mergeCell ref="CC44:CD44"/>
    <mergeCell ref="C45:D46"/>
    <mergeCell ref="E45:E46"/>
    <mergeCell ref="F45:G46"/>
    <mergeCell ref="H45:I46"/>
    <mergeCell ref="J45:J46"/>
    <mergeCell ref="K45:L46"/>
    <mergeCell ref="M45:N46"/>
    <mergeCell ref="O45:P46"/>
    <mergeCell ref="Q45:R46"/>
    <mergeCell ref="S45:T46"/>
    <mergeCell ref="U45:V46"/>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O45:BP45"/>
    <mergeCell ref="BQ45:BR45"/>
    <mergeCell ref="BS45:BT45"/>
    <mergeCell ref="BU45:BV45"/>
    <mergeCell ref="BW45:BX45"/>
    <mergeCell ref="BY45:BZ45"/>
    <mergeCell ref="CA45:CB45"/>
    <mergeCell ref="CC45:CD45"/>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I46:BJ46"/>
    <mergeCell ref="BK46:BL46"/>
    <mergeCell ref="BM46:BN46"/>
    <mergeCell ref="BO46:BP46"/>
    <mergeCell ref="BQ46:BR46"/>
    <mergeCell ref="BS46:BT46"/>
    <mergeCell ref="BU46:BV46"/>
    <mergeCell ref="BA48:BB48"/>
    <mergeCell ref="BC48:BD48"/>
    <mergeCell ref="BW46:BX46"/>
    <mergeCell ref="BY46:BZ46"/>
    <mergeCell ref="CA46:CB46"/>
    <mergeCell ref="CC46:CD46"/>
    <mergeCell ref="W47:X47"/>
    <mergeCell ref="Y47:Z47"/>
    <mergeCell ref="AA47:AB47"/>
    <mergeCell ref="AC47:AD47"/>
    <mergeCell ref="AE47:AF47"/>
    <mergeCell ref="AG47:AH47"/>
    <mergeCell ref="AI47:AJ47"/>
    <mergeCell ref="AK47:AL47"/>
    <mergeCell ref="AM47:AN47"/>
    <mergeCell ref="AO47:AP47"/>
    <mergeCell ref="AQ47:AR47"/>
    <mergeCell ref="AS47:AT47"/>
    <mergeCell ref="AU47:AV47"/>
    <mergeCell ref="AW47:AX47"/>
    <mergeCell ref="AY47:AZ47"/>
    <mergeCell ref="BA47:BB47"/>
    <mergeCell ref="BC47:BD47"/>
    <mergeCell ref="BE47:BF47"/>
    <mergeCell ref="BO47:BP47"/>
    <mergeCell ref="BQ47:BR47"/>
    <mergeCell ref="BS47:BT47"/>
    <mergeCell ref="BU47:BV47"/>
    <mergeCell ref="BW47:BX47"/>
    <mergeCell ref="BY47:BZ47"/>
    <mergeCell ref="CA47:CB47"/>
    <mergeCell ref="CC47:CD47"/>
    <mergeCell ref="BE48:BF48"/>
    <mergeCell ref="BG48:BH48"/>
    <mergeCell ref="BI48:BJ48"/>
    <mergeCell ref="BK48:BL48"/>
    <mergeCell ref="BM48:BN48"/>
    <mergeCell ref="BO48:BP48"/>
    <mergeCell ref="BQ48:BR48"/>
    <mergeCell ref="BS48:BT48"/>
    <mergeCell ref="BU48:BV48"/>
    <mergeCell ref="BW48:BX48"/>
    <mergeCell ref="BY48:BZ48"/>
    <mergeCell ref="CA48:CB48"/>
    <mergeCell ref="CC48:CD48"/>
    <mergeCell ref="C51:V52"/>
    <mergeCell ref="W51:BF52"/>
    <mergeCell ref="BG51:BN51"/>
    <mergeCell ref="BO51:CD51"/>
    <mergeCell ref="W48:X48"/>
    <mergeCell ref="Y48:Z48"/>
    <mergeCell ref="AA48:AB48"/>
    <mergeCell ref="AC48:AD48"/>
    <mergeCell ref="AE48:AF48"/>
    <mergeCell ref="AG48:AH48"/>
    <mergeCell ref="AI48:AJ48"/>
    <mergeCell ref="AK48:AL48"/>
    <mergeCell ref="AM48:AN48"/>
    <mergeCell ref="AO48:AP48"/>
    <mergeCell ref="AQ48:AR48"/>
    <mergeCell ref="AS48:AT48"/>
    <mergeCell ref="AU48:AV48"/>
    <mergeCell ref="AW48:AX48"/>
    <mergeCell ref="AY48:AZ48"/>
    <mergeCell ref="CE51:CR51"/>
    <mergeCell ref="BG52:CD52"/>
    <mergeCell ref="CE52:CR52"/>
    <mergeCell ref="C53:D54"/>
    <mergeCell ref="E53:E54"/>
    <mergeCell ref="F53:G54"/>
    <mergeCell ref="H53:I54"/>
    <mergeCell ref="J53:J54"/>
    <mergeCell ref="K53:L54"/>
    <mergeCell ref="M53:N54"/>
    <mergeCell ref="O53:P54"/>
    <mergeCell ref="Q53:R54"/>
    <mergeCell ref="S53:T54"/>
    <mergeCell ref="U53:V54"/>
    <mergeCell ref="W53:X53"/>
    <mergeCell ref="Y53:Z53"/>
    <mergeCell ref="AA53:AB53"/>
    <mergeCell ref="AC53:AD53"/>
    <mergeCell ref="AE53:AF53"/>
    <mergeCell ref="AG53:AH53"/>
    <mergeCell ref="AI53:AJ53"/>
    <mergeCell ref="AK53:AL53"/>
    <mergeCell ref="AM53:AN53"/>
    <mergeCell ref="AS53:AT53"/>
    <mergeCell ref="AU53:AV53"/>
    <mergeCell ref="AW53:AX53"/>
    <mergeCell ref="AY53:AZ53"/>
    <mergeCell ref="BA53:BB53"/>
    <mergeCell ref="BC53:BD53"/>
    <mergeCell ref="BE53:BF53"/>
    <mergeCell ref="BO53:BP53"/>
    <mergeCell ref="BQ53:BR53"/>
    <mergeCell ref="BS53:BT53"/>
    <mergeCell ref="BU53:BV53"/>
    <mergeCell ref="BW53:BX53"/>
    <mergeCell ref="BY53:BZ53"/>
    <mergeCell ref="CA53:CB53"/>
    <mergeCell ref="CC53:CD53"/>
    <mergeCell ref="CE53:CF53"/>
    <mergeCell ref="CG53:CH53"/>
    <mergeCell ref="CI53:CJ53"/>
    <mergeCell ref="CK53:CL53"/>
    <mergeCell ref="CM53:CN53"/>
    <mergeCell ref="CO53:CP53"/>
    <mergeCell ref="CQ53:CR53"/>
    <mergeCell ref="W54:X54"/>
    <mergeCell ref="Y54:Z54"/>
    <mergeCell ref="AA54:AB54"/>
    <mergeCell ref="AC54:AD54"/>
    <mergeCell ref="AE54:AF54"/>
    <mergeCell ref="AG54:AH54"/>
    <mergeCell ref="AI54:AJ54"/>
    <mergeCell ref="AK54:AL54"/>
    <mergeCell ref="AM54:AN54"/>
    <mergeCell ref="AO54:AP54"/>
    <mergeCell ref="AQ54:AR54"/>
    <mergeCell ref="AS54:AT54"/>
    <mergeCell ref="AU54:AV54"/>
    <mergeCell ref="AW54:AX54"/>
    <mergeCell ref="AY54:AZ54"/>
    <mergeCell ref="BA54:BB54"/>
    <mergeCell ref="BC54:BD54"/>
    <mergeCell ref="BE54:BF54"/>
    <mergeCell ref="BG54:BH54"/>
    <mergeCell ref="BI54:BJ54"/>
    <mergeCell ref="BK54:BL54"/>
    <mergeCell ref="BM54:BN54"/>
    <mergeCell ref="BO54:BP54"/>
    <mergeCell ref="BQ54:BR54"/>
    <mergeCell ref="BS54:BT54"/>
    <mergeCell ref="BU54:BV54"/>
    <mergeCell ref="BW54:BX54"/>
    <mergeCell ref="BY54:BZ54"/>
    <mergeCell ref="CA54:CB54"/>
    <mergeCell ref="CC54:CD54"/>
    <mergeCell ref="CE54:CF54"/>
    <mergeCell ref="CG54:CH54"/>
    <mergeCell ref="CI54:CJ54"/>
    <mergeCell ref="CK54:CL54"/>
    <mergeCell ref="CM54:CN54"/>
    <mergeCell ref="CO54:CP54"/>
    <mergeCell ref="CQ54:CR54"/>
    <mergeCell ref="C55:D56"/>
    <mergeCell ref="E55:E56"/>
    <mergeCell ref="F55:G56"/>
    <mergeCell ref="H55:I56"/>
    <mergeCell ref="J55:J56"/>
    <mergeCell ref="K55:L56"/>
    <mergeCell ref="M55:N56"/>
    <mergeCell ref="O55:P56"/>
    <mergeCell ref="Q55:R56"/>
    <mergeCell ref="S55:T56"/>
    <mergeCell ref="U55:V56"/>
    <mergeCell ref="W55:X55"/>
    <mergeCell ref="Y55:Z55"/>
    <mergeCell ref="AA55:AB55"/>
    <mergeCell ref="AC55:AD55"/>
    <mergeCell ref="AE55:AF55"/>
    <mergeCell ref="AG55:AH55"/>
    <mergeCell ref="AI55:AJ55"/>
    <mergeCell ref="AK55:AL55"/>
    <mergeCell ref="AM55:AN55"/>
    <mergeCell ref="AO55:AP55"/>
    <mergeCell ref="AQ55:AR55"/>
    <mergeCell ref="BW55:BX55"/>
    <mergeCell ref="BY55:BZ55"/>
    <mergeCell ref="CA55:CB55"/>
    <mergeCell ref="CC55:CD55"/>
    <mergeCell ref="CE55:CF55"/>
    <mergeCell ref="CG55:CH55"/>
    <mergeCell ref="CI55:CJ55"/>
    <mergeCell ref="CK55:CL55"/>
    <mergeCell ref="CM55:CN55"/>
    <mergeCell ref="CO55:CP55"/>
    <mergeCell ref="CQ55:CR55"/>
    <mergeCell ref="W56:X56"/>
    <mergeCell ref="Y56:Z56"/>
    <mergeCell ref="AA56:AB56"/>
    <mergeCell ref="AC56:AD56"/>
    <mergeCell ref="AE56:AF56"/>
    <mergeCell ref="AG56:AH56"/>
    <mergeCell ref="AI56:AJ56"/>
    <mergeCell ref="AK56:AL56"/>
    <mergeCell ref="AM56:AN56"/>
    <mergeCell ref="AO56:AP56"/>
    <mergeCell ref="AQ56:AR56"/>
    <mergeCell ref="AS56:AT56"/>
    <mergeCell ref="AU56:AV56"/>
    <mergeCell ref="AW56:AX56"/>
    <mergeCell ref="AY56:AZ56"/>
    <mergeCell ref="BA56:BB56"/>
    <mergeCell ref="BC56:BD56"/>
    <mergeCell ref="BE56:BF56"/>
    <mergeCell ref="BG56:BH56"/>
    <mergeCell ref="BI56:BJ56"/>
    <mergeCell ref="BK56:BL56"/>
    <mergeCell ref="BM56:BN56"/>
    <mergeCell ref="BO56:BP56"/>
    <mergeCell ref="BQ56:BR56"/>
    <mergeCell ref="BS56:BT56"/>
    <mergeCell ref="BU56:BV56"/>
    <mergeCell ref="BW56:BX56"/>
    <mergeCell ref="BY56:BZ56"/>
    <mergeCell ref="CA56:CB56"/>
    <mergeCell ref="CC56:CD56"/>
    <mergeCell ref="CE56:CF56"/>
    <mergeCell ref="CG56:CH56"/>
    <mergeCell ref="CI56:CJ56"/>
    <mergeCell ref="CK56:CL56"/>
    <mergeCell ref="CM56:CN56"/>
    <mergeCell ref="CO56:CP56"/>
    <mergeCell ref="CQ56:CR56"/>
    <mergeCell ref="C57:D58"/>
    <mergeCell ref="E57:E58"/>
    <mergeCell ref="F57:G58"/>
    <mergeCell ref="H57:I58"/>
    <mergeCell ref="J57:J58"/>
    <mergeCell ref="K57:L58"/>
    <mergeCell ref="M57:N58"/>
    <mergeCell ref="O57:P58"/>
    <mergeCell ref="Q57:R58"/>
    <mergeCell ref="S57:T58"/>
    <mergeCell ref="U57:V58"/>
    <mergeCell ref="W57:X57"/>
    <mergeCell ref="Y57:Z57"/>
    <mergeCell ref="AA57:AB57"/>
    <mergeCell ref="AC57:AD57"/>
    <mergeCell ref="AE57:AF57"/>
    <mergeCell ref="AG57:AH57"/>
    <mergeCell ref="AI57:AJ57"/>
    <mergeCell ref="BU57:BV57"/>
    <mergeCell ref="BW57:BX57"/>
    <mergeCell ref="BY57:BZ57"/>
    <mergeCell ref="CA57:CB57"/>
    <mergeCell ref="CC57:CD57"/>
    <mergeCell ref="CE57:CF57"/>
    <mergeCell ref="CG57:CH57"/>
    <mergeCell ref="CI57:CJ57"/>
    <mergeCell ref="CK57:CL57"/>
    <mergeCell ref="CM57:CN57"/>
    <mergeCell ref="CO57:CP57"/>
    <mergeCell ref="CQ57:CR57"/>
    <mergeCell ref="W58:X58"/>
    <mergeCell ref="Y58:Z58"/>
    <mergeCell ref="AA58:AB58"/>
    <mergeCell ref="AC58:AD58"/>
    <mergeCell ref="AE58:AF58"/>
    <mergeCell ref="AG58:AH58"/>
    <mergeCell ref="AI58:AJ58"/>
    <mergeCell ref="AK58:AL58"/>
    <mergeCell ref="AM58:AN58"/>
    <mergeCell ref="AO58:AP58"/>
    <mergeCell ref="AQ58:AR58"/>
    <mergeCell ref="AS58:AT58"/>
    <mergeCell ref="AU58:AV58"/>
    <mergeCell ref="AW58:AX58"/>
    <mergeCell ref="AY58:AZ58"/>
    <mergeCell ref="BA58:BB58"/>
    <mergeCell ref="BC58:BD58"/>
    <mergeCell ref="BE58:BF58"/>
    <mergeCell ref="BG58:BH58"/>
    <mergeCell ref="BI58:BJ58"/>
    <mergeCell ref="BK58:BL58"/>
    <mergeCell ref="BM58:BN58"/>
    <mergeCell ref="BO58:BP58"/>
    <mergeCell ref="BQ58:BR58"/>
    <mergeCell ref="BS58:BT58"/>
    <mergeCell ref="BU58:BV58"/>
    <mergeCell ref="BW58:BX58"/>
    <mergeCell ref="BY58:BZ58"/>
    <mergeCell ref="CA58:CB58"/>
    <mergeCell ref="CC58:CD58"/>
    <mergeCell ref="CE58:CF58"/>
    <mergeCell ref="CG58:CH58"/>
    <mergeCell ref="CI58:CJ58"/>
    <mergeCell ref="CK58:CL58"/>
    <mergeCell ref="CM58:CN58"/>
    <mergeCell ref="CO58:CP58"/>
    <mergeCell ref="CQ58:CR58"/>
    <mergeCell ref="C59:D60"/>
    <mergeCell ref="E59:E60"/>
    <mergeCell ref="F59:G60"/>
    <mergeCell ref="H59:I60"/>
    <mergeCell ref="J59:J60"/>
    <mergeCell ref="K59:L60"/>
    <mergeCell ref="M59:N60"/>
    <mergeCell ref="O59:P60"/>
    <mergeCell ref="Q59:R60"/>
    <mergeCell ref="S59:T60"/>
    <mergeCell ref="U59:V60"/>
    <mergeCell ref="W59:X59"/>
    <mergeCell ref="Y59:Z59"/>
    <mergeCell ref="AA59:AB59"/>
    <mergeCell ref="AC59:AD59"/>
    <mergeCell ref="AE59:AF59"/>
    <mergeCell ref="AG59:AH59"/>
    <mergeCell ref="AI59:AJ59"/>
    <mergeCell ref="AK59:AL59"/>
    <mergeCell ref="AM59:AN59"/>
    <mergeCell ref="AO59:AP59"/>
    <mergeCell ref="AQ59:AR59"/>
    <mergeCell ref="AW59:AX59"/>
    <mergeCell ref="AY59:AZ59"/>
    <mergeCell ref="BA59:BB59"/>
    <mergeCell ref="BC59:BD59"/>
    <mergeCell ref="BE59:BF59"/>
    <mergeCell ref="BO59:BP59"/>
    <mergeCell ref="BQ59:BR59"/>
    <mergeCell ref="BS59:BT59"/>
    <mergeCell ref="BU59:BV59"/>
    <mergeCell ref="BW59:BX59"/>
    <mergeCell ref="BY59:BZ59"/>
    <mergeCell ref="CA59:CB59"/>
    <mergeCell ref="CC59:CD59"/>
    <mergeCell ref="CE59:CF59"/>
    <mergeCell ref="CG59:CH59"/>
    <mergeCell ref="CI59:CJ59"/>
    <mergeCell ref="CK59:CL59"/>
    <mergeCell ref="CM59:CN59"/>
    <mergeCell ref="CO59:CP59"/>
    <mergeCell ref="CQ59:CR59"/>
    <mergeCell ref="W60:X60"/>
    <mergeCell ref="Y60:Z60"/>
    <mergeCell ref="AA60:AB60"/>
    <mergeCell ref="AC60:AD60"/>
    <mergeCell ref="AE60:AF60"/>
    <mergeCell ref="AG60:AH60"/>
    <mergeCell ref="AI60:AJ60"/>
    <mergeCell ref="AK60:AL60"/>
    <mergeCell ref="AM60:AN60"/>
    <mergeCell ref="AO60:AP60"/>
    <mergeCell ref="AQ60:AR60"/>
    <mergeCell ref="AS60:AT60"/>
    <mergeCell ref="AU60:AV60"/>
    <mergeCell ref="AW60:AX60"/>
    <mergeCell ref="AY60:AZ60"/>
    <mergeCell ref="BA60:BB60"/>
    <mergeCell ref="BC60:BD60"/>
    <mergeCell ref="BE60:BF60"/>
    <mergeCell ref="BG60:BH60"/>
    <mergeCell ref="BI60:BJ60"/>
    <mergeCell ref="BK60:BL60"/>
    <mergeCell ref="BM60:BN60"/>
    <mergeCell ref="BY60:BZ60"/>
    <mergeCell ref="CA60:CB60"/>
    <mergeCell ref="CC60:CD60"/>
    <mergeCell ref="CE60:CF60"/>
    <mergeCell ref="CG60:CH60"/>
    <mergeCell ref="CI60:CJ60"/>
    <mergeCell ref="CK60:CL60"/>
    <mergeCell ref="CO60:CP60"/>
    <mergeCell ref="CQ60:CR60"/>
    <mergeCell ref="C61:D62"/>
    <mergeCell ref="E61:E62"/>
    <mergeCell ref="F61:G62"/>
    <mergeCell ref="H61:I62"/>
    <mergeCell ref="J61:J62"/>
    <mergeCell ref="K61:L62"/>
    <mergeCell ref="M61:N62"/>
    <mergeCell ref="O61:P62"/>
    <mergeCell ref="Q61:R62"/>
    <mergeCell ref="S61:T62"/>
    <mergeCell ref="U61:V62"/>
    <mergeCell ref="W61:X61"/>
    <mergeCell ref="Y61:Z61"/>
    <mergeCell ref="AA61:AB61"/>
    <mergeCell ref="AC61:AD61"/>
    <mergeCell ref="AE61:AF61"/>
    <mergeCell ref="AG61:AH61"/>
    <mergeCell ref="AI61:AJ61"/>
    <mergeCell ref="AK61:AL61"/>
    <mergeCell ref="AM61:AN61"/>
    <mergeCell ref="AO61:AP61"/>
    <mergeCell ref="AQ61:AR61"/>
    <mergeCell ref="CC61:CD61"/>
    <mergeCell ref="CE61:CF61"/>
    <mergeCell ref="CG61:CH61"/>
    <mergeCell ref="CI61:CJ61"/>
    <mergeCell ref="CK61:CL61"/>
    <mergeCell ref="CM61:CN61"/>
    <mergeCell ref="CO61:CP61"/>
    <mergeCell ref="CQ61:CR61"/>
    <mergeCell ref="W62:X62"/>
    <mergeCell ref="Y62:Z62"/>
    <mergeCell ref="AA62:AB62"/>
    <mergeCell ref="AC62:AD62"/>
    <mergeCell ref="AE62:AF62"/>
    <mergeCell ref="AG62:AH62"/>
    <mergeCell ref="AI62:AJ62"/>
    <mergeCell ref="AK62:AL62"/>
    <mergeCell ref="AM62:AN62"/>
    <mergeCell ref="AO62:AP62"/>
    <mergeCell ref="AQ62:AR62"/>
    <mergeCell ref="AS62:AT62"/>
    <mergeCell ref="AU62:AV62"/>
    <mergeCell ref="AW62:AX62"/>
    <mergeCell ref="AY62:AZ62"/>
    <mergeCell ref="BA62:BB62"/>
    <mergeCell ref="BC62:BD62"/>
    <mergeCell ref="BE62:BF62"/>
    <mergeCell ref="BG62:BH62"/>
    <mergeCell ref="BI62:BJ62"/>
    <mergeCell ref="BK62:BL62"/>
    <mergeCell ref="BM62:BN62"/>
    <mergeCell ref="BO62:BP62"/>
    <mergeCell ref="BQ62:BR62"/>
    <mergeCell ref="BS62:BT62"/>
    <mergeCell ref="BU62:BV62"/>
    <mergeCell ref="BW62:BX62"/>
    <mergeCell ref="BY62:BZ62"/>
    <mergeCell ref="CA62:CB62"/>
    <mergeCell ref="CC62:CD62"/>
    <mergeCell ref="CE62:CF62"/>
    <mergeCell ref="CG62:CH62"/>
    <mergeCell ref="CI62:CJ62"/>
    <mergeCell ref="CK62:CL62"/>
    <mergeCell ref="CM62:CN62"/>
    <mergeCell ref="CO62:CP62"/>
    <mergeCell ref="CQ62:CR62"/>
    <mergeCell ref="U63:V64"/>
    <mergeCell ref="W63:X63"/>
    <mergeCell ref="Y63:Z63"/>
    <mergeCell ref="AA63:AB63"/>
    <mergeCell ref="AC63:AD63"/>
    <mergeCell ref="AE63:AF63"/>
    <mergeCell ref="AG63:AH63"/>
    <mergeCell ref="AI63:AJ63"/>
    <mergeCell ref="AK63:AL63"/>
    <mergeCell ref="AM63:AN63"/>
    <mergeCell ref="AO63:AP63"/>
    <mergeCell ref="AQ63:AR63"/>
    <mergeCell ref="AS63:AT63"/>
    <mergeCell ref="AU63:AV63"/>
    <mergeCell ref="AW63:AX63"/>
    <mergeCell ref="AY63:AZ63"/>
    <mergeCell ref="BA63:BB63"/>
    <mergeCell ref="W64:X64"/>
    <mergeCell ref="Y64:Z64"/>
    <mergeCell ref="AA64:AB64"/>
    <mergeCell ref="AC64:AD64"/>
    <mergeCell ref="AE64:AF64"/>
    <mergeCell ref="AG64:AH64"/>
    <mergeCell ref="AI64:AJ64"/>
    <mergeCell ref="AK64:AL64"/>
    <mergeCell ref="AM64:AN64"/>
    <mergeCell ref="AO64:AP64"/>
    <mergeCell ref="AQ64:AR64"/>
    <mergeCell ref="AS64:AT64"/>
    <mergeCell ref="AU64:AV64"/>
    <mergeCell ref="AW64:AX64"/>
    <mergeCell ref="AY64:AZ64"/>
    <mergeCell ref="BC63:BD63"/>
    <mergeCell ref="BE63:BF63"/>
    <mergeCell ref="BO63:BP63"/>
    <mergeCell ref="BQ63:BR63"/>
    <mergeCell ref="BS63:BT63"/>
    <mergeCell ref="BU63:BV63"/>
    <mergeCell ref="BW63:BX63"/>
    <mergeCell ref="BY63:BZ63"/>
    <mergeCell ref="CA63:CB63"/>
    <mergeCell ref="CC63:CD63"/>
    <mergeCell ref="CE63:CF63"/>
    <mergeCell ref="CG63:CH63"/>
    <mergeCell ref="CI63:CJ63"/>
    <mergeCell ref="CK63:CL63"/>
    <mergeCell ref="CM63:CN63"/>
    <mergeCell ref="CO63:CP63"/>
    <mergeCell ref="CQ63:CR63"/>
    <mergeCell ref="BA64:BB64"/>
    <mergeCell ref="BC64:BD64"/>
    <mergeCell ref="BE64:BF64"/>
    <mergeCell ref="BG64:BH64"/>
    <mergeCell ref="BI64:BJ64"/>
    <mergeCell ref="BK64:BL64"/>
    <mergeCell ref="BM64:BN64"/>
    <mergeCell ref="BO64:BP64"/>
    <mergeCell ref="BQ64:BR64"/>
    <mergeCell ref="BY64:BZ64"/>
    <mergeCell ref="CA64:CB64"/>
    <mergeCell ref="CC64:CD64"/>
    <mergeCell ref="CE64:CF64"/>
    <mergeCell ref="CG64:CH64"/>
    <mergeCell ref="CI64:CJ64"/>
    <mergeCell ref="CK64:CL64"/>
    <mergeCell ref="CM64:CN64"/>
    <mergeCell ref="CO64:CP64"/>
    <mergeCell ref="CQ64:CR64"/>
    <mergeCell ref="C65:D66"/>
    <mergeCell ref="E65:E66"/>
    <mergeCell ref="F65:G66"/>
    <mergeCell ref="H65:I66"/>
    <mergeCell ref="J65:J66"/>
    <mergeCell ref="K65:L66"/>
    <mergeCell ref="M65:N66"/>
    <mergeCell ref="O65:P66"/>
    <mergeCell ref="Q65:R66"/>
    <mergeCell ref="S65:T66"/>
    <mergeCell ref="U65:V66"/>
    <mergeCell ref="W65:X65"/>
    <mergeCell ref="Y65:Z65"/>
    <mergeCell ref="AA65:AB65"/>
    <mergeCell ref="AC65:AD65"/>
    <mergeCell ref="AE65:AF65"/>
    <mergeCell ref="AG65:AH65"/>
    <mergeCell ref="AI65:AJ65"/>
    <mergeCell ref="AK65:AL65"/>
    <mergeCell ref="AM65:AN65"/>
    <mergeCell ref="AO65:AP65"/>
    <mergeCell ref="AQ65:AR65"/>
    <mergeCell ref="AS65:AT65"/>
    <mergeCell ref="AU65:AV65"/>
    <mergeCell ref="AW65:AX65"/>
    <mergeCell ref="AY65:AZ65"/>
    <mergeCell ref="BA65:BB65"/>
    <mergeCell ref="BC65:BD65"/>
    <mergeCell ref="BE65:BF65"/>
    <mergeCell ref="BO65:BP65"/>
    <mergeCell ref="BQ65:BR65"/>
    <mergeCell ref="BS65:BT65"/>
    <mergeCell ref="BU65:BV65"/>
    <mergeCell ref="BW65:BX65"/>
    <mergeCell ref="AK67:AL67"/>
    <mergeCell ref="AM67:AN67"/>
    <mergeCell ref="AO67:AP67"/>
    <mergeCell ref="AQ67:AR67"/>
    <mergeCell ref="AS67:AT67"/>
    <mergeCell ref="BY65:BZ65"/>
    <mergeCell ref="CA65:CB65"/>
    <mergeCell ref="CC65:CD65"/>
    <mergeCell ref="CE65:CF65"/>
    <mergeCell ref="CG65:CH65"/>
    <mergeCell ref="CI65:CJ65"/>
    <mergeCell ref="CK65:CL65"/>
    <mergeCell ref="CM65:CN65"/>
    <mergeCell ref="CO65:CP65"/>
    <mergeCell ref="CQ65:CR65"/>
    <mergeCell ref="W66:X66"/>
    <mergeCell ref="Y66:Z66"/>
    <mergeCell ref="AA66:AB66"/>
    <mergeCell ref="AC66:AD66"/>
    <mergeCell ref="AE66:AF66"/>
    <mergeCell ref="AG66:AH66"/>
    <mergeCell ref="AI66:AJ66"/>
    <mergeCell ref="AK66:AL66"/>
    <mergeCell ref="AM66:AN66"/>
    <mergeCell ref="AO66:AP66"/>
    <mergeCell ref="AQ66:AR66"/>
    <mergeCell ref="AS66:AT66"/>
    <mergeCell ref="AU66:AV66"/>
    <mergeCell ref="AW66:AX66"/>
    <mergeCell ref="AY66:AZ66"/>
    <mergeCell ref="BA66:BB66"/>
    <mergeCell ref="BC66:BD66"/>
    <mergeCell ref="C67:D68"/>
    <mergeCell ref="E67:E68"/>
    <mergeCell ref="F67:G68"/>
    <mergeCell ref="H67:I68"/>
    <mergeCell ref="J67:J68"/>
    <mergeCell ref="K67:L68"/>
    <mergeCell ref="M67:N68"/>
    <mergeCell ref="O67:P68"/>
    <mergeCell ref="Q67:R68"/>
    <mergeCell ref="S67:T68"/>
    <mergeCell ref="U67:V68"/>
    <mergeCell ref="W67:X67"/>
    <mergeCell ref="Y67:Z67"/>
    <mergeCell ref="AA67:AB67"/>
    <mergeCell ref="AC67:AD67"/>
    <mergeCell ref="AE67:AF67"/>
    <mergeCell ref="AG67:AH67"/>
    <mergeCell ref="BE67:BF67"/>
    <mergeCell ref="AO69:AP69"/>
    <mergeCell ref="AQ69:AR69"/>
    <mergeCell ref="AS69:AT69"/>
    <mergeCell ref="AU69:AV69"/>
    <mergeCell ref="AW69:AX69"/>
    <mergeCell ref="BG66:BH66"/>
    <mergeCell ref="BY67:BZ67"/>
    <mergeCell ref="CA67:CB67"/>
    <mergeCell ref="CC67:CD67"/>
    <mergeCell ref="CE67:CF67"/>
    <mergeCell ref="CG67:CH67"/>
    <mergeCell ref="CE69:CF69"/>
    <mergeCell ref="CG69:CH69"/>
    <mergeCell ref="BQ66:BR66"/>
    <mergeCell ref="BS66:BT66"/>
    <mergeCell ref="BU66:BV66"/>
    <mergeCell ref="BW66:BX66"/>
    <mergeCell ref="BO67:BP67"/>
    <mergeCell ref="BQ67:BR67"/>
    <mergeCell ref="BS67:BT67"/>
    <mergeCell ref="BU67:BV67"/>
    <mergeCell ref="BW67:BX67"/>
    <mergeCell ref="BE68:BF68"/>
    <mergeCell ref="BE66:BF66"/>
    <mergeCell ref="BI66:BJ66"/>
    <mergeCell ref="BK66:BL66"/>
    <mergeCell ref="BM66:BN66"/>
    <mergeCell ref="BO66:BP66"/>
    <mergeCell ref="CE66:CF66"/>
    <mergeCell ref="CG66:CH66"/>
    <mergeCell ref="CI67:CJ67"/>
    <mergeCell ref="CK67:CL67"/>
    <mergeCell ref="CM67:CN67"/>
    <mergeCell ref="CO67:CP67"/>
    <mergeCell ref="CQ67:CR67"/>
    <mergeCell ref="W68:X68"/>
    <mergeCell ref="Y68:Z68"/>
    <mergeCell ref="AA68:AB68"/>
    <mergeCell ref="AC68:AD68"/>
    <mergeCell ref="AE68:AF68"/>
    <mergeCell ref="AG68:AH68"/>
    <mergeCell ref="AI68:AJ68"/>
    <mergeCell ref="AK68:AL68"/>
    <mergeCell ref="AM68:AN68"/>
    <mergeCell ref="AO68:AP68"/>
    <mergeCell ref="AQ68:AR68"/>
    <mergeCell ref="AS68:AT68"/>
    <mergeCell ref="AU68:AV68"/>
    <mergeCell ref="AW68:AX68"/>
    <mergeCell ref="AY68:AZ68"/>
    <mergeCell ref="BA68:BB68"/>
    <mergeCell ref="BC68:BD68"/>
    <mergeCell ref="BG68:BH68"/>
    <mergeCell ref="BI68:BJ68"/>
    <mergeCell ref="BK68:BL68"/>
    <mergeCell ref="BM68:BN68"/>
    <mergeCell ref="AI67:AJ67"/>
    <mergeCell ref="AU67:AV67"/>
    <mergeCell ref="AW67:AX67"/>
    <mergeCell ref="AY67:AZ67"/>
    <mergeCell ref="BA67:BB67"/>
    <mergeCell ref="BC67:BD67"/>
    <mergeCell ref="CI69:CJ69"/>
    <mergeCell ref="CK69:CL69"/>
    <mergeCell ref="CM69:CN69"/>
    <mergeCell ref="CE68:CF68"/>
    <mergeCell ref="CG68:CH68"/>
    <mergeCell ref="CI68:CJ68"/>
    <mergeCell ref="CK68:CL68"/>
    <mergeCell ref="CM68:CN68"/>
    <mergeCell ref="CO68:CP68"/>
    <mergeCell ref="CQ68:CR68"/>
    <mergeCell ref="C69:D70"/>
    <mergeCell ref="E69:E70"/>
    <mergeCell ref="F69:G70"/>
    <mergeCell ref="H69:I70"/>
    <mergeCell ref="J69:J70"/>
    <mergeCell ref="K69:L70"/>
    <mergeCell ref="M69:N70"/>
    <mergeCell ref="O69:P70"/>
    <mergeCell ref="Q69:R70"/>
    <mergeCell ref="S69:T70"/>
    <mergeCell ref="U69:V70"/>
    <mergeCell ref="W69:X69"/>
    <mergeCell ref="Y69:Z69"/>
    <mergeCell ref="AA69:AB69"/>
    <mergeCell ref="AC69:AD69"/>
    <mergeCell ref="AE69:AF69"/>
    <mergeCell ref="AG69:AH69"/>
    <mergeCell ref="AI69:AJ69"/>
    <mergeCell ref="AK69:AL69"/>
    <mergeCell ref="AM69:AN69"/>
    <mergeCell ref="BO70:BP70"/>
    <mergeCell ref="BQ70:BR70"/>
    <mergeCell ref="BS70:BT70"/>
    <mergeCell ref="BU70:BV70"/>
    <mergeCell ref="BW70:BX70"/>
    <mergeCell ref="BY70:BZ70"/>
    <mergeCell ref="CA70:CB70"/>
    <mergeCell ref="CC70:CD70"/>
    <mergeCell ref="AY69:AZ69"/>
    <mergeCell ref="BA69:BB69"/>
    <mergeCell ref="BC69:BD69"/>
    <mergeCell ref="BE69:BF69"/>
    <mergeCell ref="BO69:BP69"/>
    <mergeCell ref="BQ69:BR69"/>
    <mergeCell ref="BS69:BT69"/>
    <mergeCell ref="BU69:BV69"/>
    <mergeCell ref="BW69:BX69"/>
    <mergeCell ref="BY69:BZ69"/>
    <mergeCell ref="CA69:CB69"/>
    <mergeCell ref="CC69:CD69"/>
    <mergeCell ref="AI71:AJ71"/>
    <mergeCell ref="AK71:AL71"/>
    <mergeCell ref="AM71:AN71"/>
    <mergeCell ref="AO71:AP71"/>
    <mergeCell ref="AQ71:AR71"/>
    <mergeCell ref="AS71:AT71"/>
    <mergeCell ref="AU71:AV71"/>
    <mergeCell ref="AW71:AX71"/>
    <mergeCell ref="CO69:CP69"/>
    <mergeCell ref="CQ69:CR69"/>
    <mergeCell ref="W70:X70"/>
    <mergeCell ref="Y70:Z70"/>
    <mergeCell ref="AA70:AB70"/>
    <mergeCell ref="AC70:AD70"/>
    <mergeCell ref="AE70:AF70"/>
    <mergeCell ref="AG70:AH70"/>
    <mergeCell ref="AI70:AJ70"/>
    <mergeCell ref="AK70:AL70"/>
    <mergeCell ref="AM70:AN70"/>
    <mergeCell ref="AO70:AP70"/>
    <mergeCell ref="AQ70:AR70"/>
    <mergeCell ref="AS70:AT70"/>
    <mergeCell ref="AU70:AV70"/>
    <mergeCell ref="AW70:AX70"/>
    <mergeCell ref="AY70:AZ70"/>
    <mergeCell ref="BA70:BB70"/>
    <mergeCell ref="BC70:BD70"/>
    <mergeCell ref="BE70:BF70"/>
    <mergeCell ref="BG70:BH70"/>
    <mergeCell ref="BI70:BJ70"/>
    <mergeCell ref="BK70:BL70"/>
    <mergeCell ref="BM70:BN70"/>
    <mergeCell ref="BE72:BF72"/>
    <mergeCell ref="BG72:BH72"/>
    <mergeCell ref="BI72:BJ72"/>
    <mergeCell ref="BK72:BL72"/>
    <mergeCell ref="BM72:BN72"/>
    <mergeCell ref="BO72:BP72"/>
    <mergeCell ref="BQ72:BR72"/>
    <mergeCell ref="BS72:BT72"/>
    <mergeCell ref="CE70:CF70"/>
    <mergeCell ref="CG70:CH70"/>
    <mergeCell ref="CI70:CJ70"/>
    <mergeCell ref="CK70:CL70"/>
    <mergeCell ref="CM70:CN70"/>
    <mergeCell ref="CO70:CP70"/>
    <mergeCell ref="CQ70:CR70"/>
    <mergeCell ref="C71:D72"/>
    <mergeCell ref="E71:E72"/>
    <mergeCell ref="F71:G72"/>
    <mergeCell ref="H71:I72"/>
    <mergeCell ref="J71:J72"/>
    <mergeCell ref="K71:L72"/>
    <mergeCell ref="M71:N72"/>
    <mergeCell ref="O71:P72"/>
    <mergeCell ref="Q71:R72"/>
    <mergeCell ref="S71:T72"/>
    <mergeCell ref="U71:V72"/>
    <mergeCell ref="W71:X71"/>
    <mergeCell ref="Y71:Z71"/>
    <mergeCell ref="AA71:AB71"/>
    <mergeCell ref="AC71:AD71"/>
    <mergeCell ref="AE71:AF71"/>
    <mergeCell ref="AG71:AH71"/>
    <mergeCell ref="W72:X72"/>
    <mergeCell ref="Y72:Z72"/>
    <mergeCell ref="AA72:AB72"/>
    <mergeCell ref="AC72:AD72"/>
    <mergeCell ref="AE72:AF72"/>
    <mergeCell ref="AG72:AH72"/>
    <mergeCell ref="AI72:AJ72"/>
    <mergeCell ref="AK72:AL72"/>
    <mergeCell ref="AM72:AN72"/>
    <mergeCell ref="AO72:AP72"/>
    <mergeCell ref="AQ72:AR72"/>
    <mergeCell ref="AS72:AT72"/>
    <mergeCell ref="AU72:AV72"/>
    <mergeCell ref="AW72:AX72"/>
    <mergeCell ref="AY72:AZ72"/>
    <mergeCell ref="BA72:BB72"/>
    <mergeCell ref="BC72:BD72"/>
    <mergeCell ref="BU72:BV72"/>
    <mergeCell ref="BW72:BX72"/>
    <mergeCell ref="BY72:BZ72"/>
    <mergeCell ref="CA72:CB72"/>
    <mergeCell ref="CC72:CD72"/>
    <mergeCell ref="CE72:CF72"/>
    <mergeCell ref="CG72:CH72"/>
    <mergeCell ref="CI72:CJ72"/>
    <mergeCell ref="CK72:CL72"/>
    <mergeCell ref="CM72:CN72"/>
    <mergeCell ref="CO72:CP72"/>
    <mergeCell ref="CQ72:CR72"/>
    <mergeCell ref="CE71:CF71"/>
    <mergeCell ref="CG71:CH71"/>
    <mergeCell ref="CI71:CJ71"/>
    <mergeCell ref="CK71:CL71"/>
    <mergeCell ref="CM71:CN71"/>
    <mergeCell ref="CO71:CP71"/>
    <mergeCell ref="CQ71:CR71"/>
  </mergeCells>
  <phoneticPr fontId="4"/>
  <dataValidations count="5">
    <dataValidation type="list" allowBlank="1" showInputMessage="1" showErrorMessage="1" sqref="L77">
      <formula1>"1,2"</formula1>
    </dataValidation>
    <dataValidation type="list" allowBlank="1" showInputMessage="1" showErrorMessage="1" sqref="L12">
      <formula1>"知,大"</formula1>
    </dataValidation>
    <dataValidation type="list" allowBlank="1" showInputMessage="1" showErrorMessage="1" sqref="N77 T12">
      <formula1>"空,石,後,胆,日,渡,檜,上,留,宗,オ,十,釧,根"</formula1>
    </dataValidation>
    <dataValidation type="list" allowBlank="1" showInputMessage="1" showErrorMessage="1" sqref="N12">
      <formula1>"般,特"</formula1>
    </dataValidation>
    <dataValidation type="list" allowBlank="1" showInputMessage="1" showErrorMessage="1" sqref="C49:J49">
      <formula1>#REF!</formula1>
    </dataValidation>
  </dataValidations>
  <printOptions horizontalCentered="1" verticalCentered="1"/>
  <pageMargins left="0" right="0" top="0.39370078740157483" bottom="0" header="0.31496062992125984" footer="0"/>
  <pageSetup paperSize="9" scale="46" pageOrder="overThenDown" orientation="portrait" verticalDpi="300" r:id="rId1"/>
  <headerFooter alignWithMargins="0"/>
  <rowBreaks count="1" manualBreakCount="1">
    <brk id="3" max="101" man="1"/>
  </rowBreaks>
  <colBreaks count="1" manualBreakCount="1">
    <brk id="90" max="7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FK79"/>
  <sheetViews>
    <sheetView showGridLines="0" topLeftCell="A5" zoomScale="55" zoomScaleNormal="55" zoomScaleSheetLayoutView="100" workbookViewId="0">
      <selection activeCell="H7" sqref="H7:K8"/>
    </sheetView>
  </sheetViews>
  <sheetFormatPr defaultColWidth="2.625" defaultRowHeight="13.5"/>
  <cols>
    <col min="1" max="1" width="4" style="206" customWidth="1"/>
    <col min="2" max="95" width="2.125" style="206" customWidth="1"/>
    <col min="96" max="96" width="1.375" style="206" customWidth="1"/>
    <col min="97" max="97" width="2.625" style="589" customWidth="1"/>
    <col min="98" max="106" width="2.625" style="206" customWidth="1"/>
    <col min="107" max="107" width="6.125" style="206" customWidth="1"/>
    <col min="108" max="132" width="2.625" style="206" customWidth="1"/>
    <col min="133" max="16384" width="2.625" style="206"/>
  </cols>
  <sheetData>
    <row r="1" spans="1:167" s="402" customFormat="1" ht="20.25" customHeight="1">
      <c r="A1" s="401"/>
      <c r="H1" s="403" t="s">
        <v>721</v>
      </c>
      <c r="I1" s="404" t="s">
        <v>0</v>
      </c>
      <c r="J1" s="405"/>
      <c r="K1" s="405"/>
      <c r="L1" s="405"/>
      <c r="M1" s="405"/>
      <c r="N1" s="405"/>
      <c r="O1" s="405"/>
      <c r="P1" s="405"/>
      <c r="Q1" s="406"/>
      <c r="R1" s="405"/>
      <c r="S1" s="405"/>
      <c r="T1" s="405"/>
      <c r="U1" s="405"/>
      <c r="V1" s="405"/>
      <c r="BM1" s="1356" t="s">
        <v>1</v>
      </c>
      <c r="BN1" s="1356"/>
      <c r="BO1" s="1356"/>
      <c r="BP1" s="1356"/>
      <c r="BQ1" s="1356"/>
      <c r="BR1" s="1356"/>
      <c r="BS1" s="1356"/>
      <c r="BT1" s="1356"/>
      <c r="BU1" s="1356"/>
      <c r="BV1" s="1356"/>
      <c r="BW1" s="1356"/>
      <c r="BX1" s="1356"/>
      <c r="BY1" s="1356"/>
      <c r="BZ1" s="1356"/>
      <c r="CA1" s="1356"/>
      <c r="CB1" s="1356"/>
      <c r="CC1" s="1356"/>
      <c r="CD1" s="1356"/>
      <c r="CL1" s="1357"/>
      <c r="CM1" s="1357"/>
      <c r="CN1" s="1357"/>
      <c r="CO1" s="1357"/>
      <c r="CP1" s="1357"/>
      <c r="CQ1" s="1357"/>
      <c r="CS1" s="588"/>
    </row>
    <row r="2" spans="1:167" s="411" customFormat="1" ht="23.25" customHeight="1">
      <c r="A2" s="407"/>
      <c r="B2" s="407"/>
      <c r="C2" s="408"/>
      <c r="D2" s="408"/>
      <c r="E2" s="408"/>
      <c r="F2" s="1358" t="s">
        <v>2</v>
      </c>
      <c r="G2" s="1359"/>
      <c r="H2" s="1359"/>
      <c r="I2" s="1360"/>
      <c r="J2" s="1364" t="s">
        <v>3</v>
      </c>
      <c r="K2" s="1365"/>
      <c r="L2" s="1365"/>
      <c r="M2" s="1365"/>
      <c r="N2" s="1365"/>
      <c r="O2" s="1365"/>
      <c r="P2" s="1366"/>
      <c r="Q2" s="1366"/>
      <c r="R2" s="1366"/>
      <c r="S2" s="1366"/>
      <c r="T2" s="1366"/>
      <c r="U2" s="1366"/>
      <c r="V2" s="1366"/>
      <c r="W2" s="1367" t="s">
        <v>4</v>
      </c>
      <c r="X2" s="1367"/>
      <c r="Y2" s="1367"/>
      <c r="Z2" s="1367"/>
      <c r="AA2" s="1367"/>
      <c r="AB2" s="1367"/>
      <c r="AC2" s="1367"/>
      <c r="AD2" s="1367"/>
      <c r="AE2" s="1367"/>
      <c r="AF2" s="1367"/>
      <c r="AG2" s="1367"/>
      <c r="AH2" s="1367"/>
      <c r="AI2" s="1367"/>
      <c r="AJ2" s="1367"/>
      <c r="AK2" s="409"/>
      <c r="AL2" s="409"/>
      <c r="AM2" s="409"/>
      <c r="AN2" s="409"/>
      <c r="AO2" s="409"/>
      <c r="AP2" s="409"/>
      <c r="AQ2" s="409"/>
      <c r="AR2" s="409"/>
      <c r="AS2" s="409"/>
      <c r="AT2" s="409"/>
      <c r="AU2" s="409"/>
      <c r="AV2" s="409"/>
      <c r="AW2" s="409"/>
      <c r="AX2" s="409"/>
      <c r="AY2" s="410"/>
      <c r="AZ2" s="410"/>
      <c r="BA2" s="410"/>
      <c r="BB2" s="410"/>
      <c r="BM2" s="1368" t="s">
        <v>5</v>
      </c>
      <c r="BN2" s="1368"/>
      <c r="BO2" s="1368"/>
      <c r="BP2" s="1368"/>
      <c r="BQ2" s="1368"/>
      <c r="BR2" s="1368"/>
      <c r="BS2" s="1368"/>
      <c r="BT2" s="1368"/>
      <c r="BU2" s="1368"/>
      <c r="BV2" s="1368"/>
      <c r="BW2" s="1368"/>
      <c r="BX2" s="1368"/>
      <c r="BY2" s="1368"/>
      <c r="BZ2" s="1368"/>
      <c r="CA2" s="1368"/>
      <c r="CB2" s="1368"/>
      <c r="CC2" s="1368"/>
      <c r="CD2" s="1368"/>
      <c r="CS2" s="589"/>
      <c r="CV2" s="411" t="s">
        <v>1175</v>
      </c>
      <c r="DB2" s="411" t="s">
        <v>1176</v>
      </c>
      <c r="DG2" s="411" t="s">
        <v>1177</v>
      </c>
    </row>
    <row r="3" spans="1:167" s="411" customFormat="1" ht="23.25" customHeight="1">
      <c r="A3" s="407"/>
      <c r="B3" s="407"/>
      <c r="C3" s="408"/>
      <c r="D3" s="408"/>
      <c r="E3" s="408"/>
      <c r="F3" s="1361"/>
      <c r="G3" s="1362"/>
      <c r="H3" s="1362"/>
      <c r="I3" s="1363"/>
      <c r="J3" s="1364"/>
      <c r="K3" s="1365"/>
      <c r="L3" s="1365"/>
      <c r="M3" s="1365"/>
      <c r="N3" s="1365"/>
      <c r="O3" s="1365"/>
      <c r="P3" s="1366"/>
      <c r="Q3" s="1366"/>
      <c r="R3" s="1366"/>
      <c r="S3" s="1366"/>
      <c r="T3" s="1366"/>
      <c r="U3" s="1366"/>
      <c r="V3" s="1366"/>
      <c r="W3" s="1369" t="s">
        <v>6</v>
      </c>
      <c r="X3" s="1369"/>
      <c r="Y3" s="1369"/>
      <c r="Z3" s="1369"/>
      <c r="AA3" s="1369"/>
      <c r="AB3" s="1369"/>
      <c r="AC3" s="1369"/>
      <c r="AD3" s="1369"/>
      <c r="AE3" s="1369"/>
      <c r="AF3" s="1369"/>
      <c r="AG3" s="1369"/>
      <c r="AH3" s="412"/>
      <c r="AI3" s="412"/>
      <c r="AJ3" s="413" t="s">
        <v>7</v>
      </c>
      <c r="AK3" s="413"/>
      <c r="AL3" s="414"/>
      <c r="AM3" s="414"/>
      <c r="AN3" s="414"/>
      <c r="AO3" s="414"/>
      <c r="AP3" s="414"/>
      <c r="AQ3" s="414"/>
      <c r="AR3" s="414"/>
      <c r="AS3" s="414"/>
      <c r="AT3" s="414"/>
      <c r="AU3" s="414"/>
      <c r="AV3" s="414"/>
      <c r="AW3" s="415"/>
      <c r="AX3" s="415"/>
      <c r="AY3" s="415"/>
      <c r="AZ3" s="415"/>
      <c r="BA3" s="415"/>
      <c r="BB3" s="415"/>
      <c r="BC3" s="415"/>
      <c r="BD3" s="416"/>
      <c r="BE3" s="416"/>
      <c r="BJ3" s="1241" t="s">
        <v>8</v>
      </c>
      <c r="BK3" s="1242"/>
      <c r="BL3" s="1242"/>
      <c r="BM3" s="1370"/>
      <c r="BN3" s="416"/>
      <c r="BO3" s="1241" t="s">
        <v>9</v>
      </c>
      <c r="BP3" s="1242"/>
      <c r="BQ3" s="1242"/>
      <c r="BR3" s="1370"/>
      <c r="BT3" s="1241" t="s">
        <v>10</v>
      </c>
      <c r="BU3" s="1242"/>
      <c r="BV3" s="1242"/>
      <c r="BW3" s="1370"/>
      <c r="BY3" s="1224" t="s">
        <v>11</v>
      </c>
      <c r="BZ3" s="1225"/>
      <c r="CA3" s="1225"/>
      <c r="CB3" s="1225"/>
      <c r="CC3" s="1225"/>
      <c r="CD3" s="1225"/>
      <c r="CE3" s="1225"/>
      <c r="CF3" s="1225"/>
      <c r="CG3" s="1225"/>
      <c r="CH3" s="1225"/>
      <c r="CI3" s="1225"/>
      <c r="CJ3" s="1226"/>
      <c r="CL3" s="1241" t="s">
        <v>12</v>
      </c>
      <c r="CM3" s="1242"/>
      <c r="CN3" s="1242"/>
      <c r="CO3" s="1242"/>
      <c r="CP3" s="1242"/>
      <c r="CQ3" s="1370"/>
      <c r="CS3" s="589"/>
      <c r="CV3" s="591">
        <v>12321</v>
      </c>
      <c r="CX3" s="591"/>
      <c r="DB3" s="591">
        <v>12321</v>
      </c>
      <c r="DD3" s="591">
        <v>20307</v>
      </c>
      <c r="DG3" s="591">
        <v>20513</v>
      </c>
      <c r="DI3" s="591">
        <v>29734</v>
      </c>
    </row>
    <row r="4" spans="1:167" s="411" customFormat="1" ht="23.25" customHeight="1">
      <c r="H4" s="1381" t="s">
        <v>13</v>
      </c>
      <c r="I4" s="1381"/>
      <c r="J4" s="1381"/>
      <c r="K4" s="1381"/>
      <c r="L4" s="1381"/>
      <c r="M4" s="1381"/>
      <c r="N4" s="1381"/>
      <c r="O4" s="1381"/>
      <c r="P4" s="1381"/>
      <c r="Q4" s="1381"/>
      <c r="R4" s="417"/>
      <c r="S4" s="417"/>
      <c r="AW4" s="418"/>
      <c r="AX4" s="418"/>
      <c r="AY4" s="418"/>
      <c r="AZ4" s="419"/>
      <c r="BA4" s="418"/>
      <c r="BB4" s="418"/>
      <c r="BC4" s="418"/>
      <c r="BJ4" s="1383" t="str">
        <f>+IF(入力シート!$I$6="","",入力シート!$I$6)</f>
        <v/>
      </c>
      <c r="BK4" s="1384"/>
      <c r="BL4" s="1384"/>
      <c r="BM4" s="1385"/>
      <c r="BO4" s="1386" t="str">
        <f>IF(コード表!$C$19=0,"",コード表!$C$19)</f>
        <v/>
      </c>
      <c r="BP4" s="1387"/>
      <c r="BQ4" s="1387"/>
      <c r="BR4" s="1388"/>
      <c r="BT4" s="1389" t="str">
        <f>コード表!C10</f>
        <v/>
      </c>
      <c r="BU4" s="1330"/>
      <c r="BV4" s="1330" t="str">
        <f>コード表!D10</f>
        <v/>
      </c>
      <c r="BW4" s="1331"/>
      <c r="BY4" s="1332" t="str">
        <f>+IF(入力シート!$I$9="","",MID(TEXT(入力シート!$I$9,"00000#"),入力シート!BJ9,1))</f>
        <v/>
      </c>
      <c r="BZ4" s="1228"/>
      <c r="CA4" s="1332" t="str">
        <f>+IF(入力シート!$I$9="","",MID(TEXT(入力シート!$I$9,"00000#"),入力シート!BL9,1))</f>
        <v/>
      </c>
      <c r="CB4" s="1228"/>
      <c r="CC4" s="1332" t="str">
        <f>+IF(入力シート!$I$9="","",MID(TEXT(入力シート!$I$9,"00000#"),入力シート!BN9,1))</f>
        <v/>
      </c>
      <c r="CD4" s="1228"/>
      <c r="CE4" s="1332" t="str">
        <f>+IF(入力シート!$I$9="","",MID(TEXT(入力シート!$I$9,"00000#"),入力シート!BP9,1))</f>
        <v/>
      </c>
      <c r="CF4" s="1228"/>
      <c r="CG4" s="1332" t="str">
        <f>+IF(入力シート!$I$9="","",MID(TEXT(入力シート!$I$9,"00000#"),入力シート!BR9,1))</f>
        <v/>
      </c>
      <c r="CH4" s="1228"/>
      <c r="CI4" s="1332" t="str">
        <f>+IF(入力シート!$I$9="","",MID(TEXT(入力シート!$I$9,"00000#"),入力シート!BT9,1))</f>
        <v/>
      </c>
      <c r="CJ4" s="1228"/>
      <c r="CL4" s="1378" t="str">
        <f>コード表!F10</f>
        <v/>
      </c>
      <c r="CM4" s="1379"/>
      <c r="CN4" s="1379" t="str">
        <f>コード表!G10</f>
        <v/>
      </c>
      <c r="CO4" s="1379"/>
      <c r="CP4" s="1379" t="str">
        <f>コード表!H10</f>
        <v/>
      </c>
      <c r="CQ4" s="1380"/>
      <c r="CS4" s="589"/>
    </row>
    <row r="5" spans="1:167" s="411" customFormat="1" ht="23.25" customHeight="1">
      <c r="H5" s="1382"/>
      <c r="I5" s="1382"/>
      <c r="J5" s="1382"/>
      <c r="K5" s="1382"/>
      <c r="L5" s="1382"/>
      <c r="M5" s="1382"/>
      <c r="N5" s="1382"/>
      <c r="O5" s="1382"/>
      <c r="P5" s="1382"/>
      <c r="Q5" s="1382"/>
      <c r="R5" s="1371" t="s">
        <v>14</v>
      </c>
      <c r="S5" s="1371"/>
      <c r="W5" s="20" t="s">
        <v>15</v>
      </c>
      <c r="X5" s="20"/>
      <c r="Y5" s="20"/>
      <c r="Z5" s="572"/>
      <c r="AA5" s="572"/>
      <c r="AB5" s="572"/>
      <c r="AC5" s="355"/>
      <c r="AD5" s="936">
        <v>20</v>
      </c>
      <c r="AE5" s="936"/>
      <c r="AF5" s="1372" t="str">
        <f>+IF(入力シート!I5="","",YEAR(入力シート!I5)-2000)</f>
        <v/>
      </c>
      <c r="AG5" s="1372"/>
      <c r="AH5" s="572" t="s">
        <v>16</v>
      </c>
      <c r="AI5" s="1372" t="str">
        <f>+IF(入力シート!I5="","",MONTH(入力シート!I5))</f>
        <v/>
      </c>
      <c r="AJ5" s="1372"/>
      <c r="AK5" s="572" t="s">
        <v>17</v>
      </c>
      <c r="AL5" s="1372" t="str">
        <f>+IF(入力シート!I5="","",DAY(入力シート!I5))</f>
        <v/>
      </c>
      <c r="AM5" s="1372"/>
      <c r="AN5" s="572" t="s">
        <v>18</v>
      </c>
      <c r="AO5" s="417"/>
      <c r="AP5" s="417"/>
      <c r="AQ5" s="417"/>
      <c r="CS5" s="589"/>
    </row>
    <row r="6" spans="1:167" s="411" customFormat="1" ht="23.25" customHeight="1">
      <c r="B6" s="572" t="s">
        <v>19</v>
      </c>
      <c r="C6" s="572" t="s">
        <v>20</v>
      </c>
      <c r="D6" s="572" t="s">
        <v>21</v>
      </c>
      <c r="E6" s="572" t="s">
        <v>22</v>
      </c>
      <c r="BV6" s="572" t="s">
        <v>19</v>
      </c>
      <c r="BW6" s="572" t="s">
        <v>20</v>
      </c>
      <c r="BX6" s="572" t="s">
        <v>21</v>
      </c>
      <c r="BY6" s="572" t="s">
        <v>22</v>
      </c>
      <c r="CS6" s="589"/>
    </row>
    <row r="7" spans="1:167" s="411" customFormat="1" ht="11.25" customHeight="1">
      <c r="A7" s="1373" t="s">
        <v>23</v>
      </c>
      <c r="B7" s="1376" t="str">
        <f>+IF(入力シート!$I$11="","",MID(入力シート!$I$11,入力シート!BJ11,1))</f>
        <v/>
      </c>
      <c r="C7" s="1377"/>
      <c r="D7" s="1352" t="str">
        <f>+IF(入力シート!$I$11="","",MID(入力シート!$I$11,入力シート!BL11,1))</f>
        <v/>
      </c>
      <c r="E7" s="1353"/>
      <c r="F7" s="1352" t="str">
        <f>+IF(入力シート!$I$11="","",MID(入力シート!$I$11,入力シート!BN11,1))</f>
        <v/>
      </c>
      <c r="G7" s="1353"/>
      <c r="H7" s="1352" t="str">
        <f>+IF(入力シート!$I$11="","",MID(入力シート!$I$11,入力シート!BP11,1))</f>
        <v/>
      </c>
      <c r="I7" s="1353"/>
      <c r="J7" s="1352" t="str">
        <f>+IF(入力シート!$I$11="","",MID(入力シート!$I$11,入力シート!BR11,1))</f>
        <v/>
      </c>
      <c r="K7" s="1353"/>
      <c r="L7" s="1352" t="str">
        <f>+IF(入力シート!$I$11="","",MID(入力シート!$I$11,入力シート!BT11,1))</f>
        <v/>
      </c>
      <c r="M7" s="1353"/>
      <c r="N7" s="1352" t="str">
        <f>+IF(入力シート!$I$11="","",MID(入力シート!$I$11,入力シート!BV11,1))</f>
        <v/>
      </c>
      <c r="O7" s="1353"/>
      <c r="P7" s="1352" t="str">
        <f>+IF(入力シート!$I$11="","",MID(入力シート!$I$11,入力シート!BX11,1))</f>
        <v/>
      </c>
      <c r="Q7" s="1353"/>
      <c r="R7" s="1352" t="str">
        <f>+IF(入力シート!$I$11="","",MID(入力シート!$I$11,入力シート!BZ11,1))</f>
        <v/>
      </c>
      <c r="S7" s="1353"/>
      <c r="T7" s="1352" t="str">
        <f>+IF(入力シート!$I$11="","",MID(入力シート!$I$11,入力シート!CB11,1))</f>
        <v/>
      </c>
      <c r="U7" s="1353"/>
      <c r="V7" s="1352" t="str">
        <f>+IF(入力シート!$I$11="","",MID(入力シート!$I$11,入力シート!CD11,1))</f>
        <v/>
      </c>
      <c r="W7" s="1353"/>
      <c r="X7" s="1352" t="str">
        <f>+IF(入力シート!$I$11="","",MID(入力シート!$I$11,入力シート!CF11,1))</f>
        <v/>
      </c>
      <c r="Y7" s="1353"/>
      <c r="Z7" s="1352" t="str">
        <f>+IF(入力シート!$I$11="","",MID(入力シート!$I$11,入力シート!CH11,1))</f>
        <v/>
      </c>
      <c r="AA7" s="1353"/>
      <c r="AB7" s="1352" t="str">
        <f>+IF(入力シート!$I$11="","",MID(入力シート!$I$11,入力シート!CJ11,1))</f>
        <v/>
      </c>
      <c r="AC7" s="1353"/>
      <c r="AD7" s="1352" t="str">
        <f>+IF(入力シート!$I$11="","",MID(入力シート!$I$11,入力シート!CL11,1))</f>
        <v/>
      </c>
      <c r="AE7" s="1353"/>
      <c r="AF7" s="1352" t="str">
        <f>+IF(入力シート!$I$11="","",MID(入力シート!$I$11,入力シート!CN11,1))</f>
        <v/>
      </c>
      <c r="AG7" s="1353"/>
      <c r="AH7" s="1352" t="str">
        <f>+IF(入力シート!$I$11="","",MID(入力シート!$I$11,入力シート!CP11,1))</f>
        <v/>
      </c>
      <c r="AI7" s="1353"/>
      <c r="AJ7" s="1352" t="str">
        <f>+IF(入力シート!$I$11="","",MID(入力シート!$I$11,入力シート!CR11,1))</f>
        <v/>
      </c>
      <c r="AK7" s="1353"/>
      <c r="AL7" s="1352" t="str">
        <f>+IF(入力シート!$I$11="","",MID(入力シート!$I$11,入力シート!CT11,1))</f>
        <v/>
      </c>
      <c r="AM7" s="1353"/>
      <c r="AN7" s="1352" t="str">
        <f>+IF(入力シート!$I$11="","",MID(入力シート!$I$11,入力シート!CV11,1))</f>
        <v/>
      </c>
      <c r="AO7" s="1353"/>
      <c r="AP7" s="1352" t="str">
        <f>+IF(入力シート!$I$11="","",MID(入力シート!$I$11,入力シート!CX11,1))</f>
        <v/>
      </c>
      <c r="AQ7" s="1353"/>
      <c r="AR7" s="1352" t="str">
        <f>+IF(入力シート!$I$11="","",MID(入力シート!$I$11,入力シート!CZ11,1))</f>
        <v/>
      </c>
      <c r="AS7" s="1353"/>
      <c r="AT7" s="1352" t="str">
        <f>+IF(入力シート!$I$11="","",MID(入力シート!$I$11,入力シート!DB11,1))</f>
        <v/>
      </c>
      <c r="AU7" s="1353"/>
      <c r="AV7" s="1333" t="str">
        <f>+IF(入力シート!$I$11="","",MID(入力シート!$I$11,入力シート!DD11,1))</f>
        <v/>
      </c>
      <c r="AW7" s="1334"/>
      <c r="AX7" s="420"/>
      <c r="AY7" s="421"/>
      <c r="AZ7" s="1163" t="s">
        <v>24</v>
      </c>
      <c r="BA7" s="1164"/>
      <c r="BB7" s="1164"/>
      <c r="BC7" s="1165"/>
      <c r="BD7" s="1338" t="s">
        <v>25</v>
      </c>
      <c r="BE7" s="1339"/>
      <c r="BF7" s="1339"/>
      <c r="BG7" s="1339"/>
      <c r="BH7" s="1339"/>
      <c r="BI7" s="1339"/>
      <c r="BJ7" s="1339"/>
      <c r="BK7" s="1339"/>
      <c r="BL7" s="1339"/>
      <c r="BM7" s="1339"/>
      <c r="BN7" s="1339"/>
      <c r="BO7" s="1339"/>
      <c r="BP7" s="1339"/>
      <c r="BQ7" s="1339"/>
      <c r="BR7" s="1339"/>
      <c r="BS7" s="1339"/>
      <c r="BT7" s="1339"/>
      <c r="BU7" s="1340"/>
      <c r="BV7" s="1344" t="s">
        <v>26</v>
      </c>
      <c r="BW7" s="1345"/>
      <c r="BX7" s="1345"/>
      <c r="BY7" s="1345"/>
      <c r="BZ7" s="1345"/>
      <c r="CA7" s="1345"/>
      <c r="CB7" s="1345"/>
      <c r="CC7" s="1345"/>
      <c r="CD7" s="1345"/>
      <c r="CE7" s="1345"/>
      <c r="CF7" s="1345"/>
      <c r="CG7" s="1345"/>
      <c r="CH7" s="1345"/>
      <c r="CI7" s="1345"/>
      <c r="CJ7" s="1345"/>
      <c r="CK7" s="1345"/>
      <c r="CL7" s="1345"/>
      <c r="CM7" s="1345"/>
      <c r="CN7" s="1345"/>
      <c r="CO7" s="1345"/>
      <c r="CP7" s="1345"/>
      <c r="CQ7" s="1346"/>
      <c r="CS7" s="589"/>
      <c r="CU7" s="589">
        <f>+SUM(CV7:GR7)</f>
        <v>0</v>
      </c>
      <c r="CW7" s="411">
        <f>IF(ISERROR(VLOOKUP(B9,'環境依存文字（電子入札利用不可）'!$A:$A,1,FALSE))=TRUE,IF(SUBSTITUTE(B9,"　","")="",0,IF($CV$3&lt;=CODE(B9),IF(AND($DB$3&lt;=CODE(B9),CODE(B9)&lt;=$DD$3),0,IF(AND($DG$3&lt;=CODE(B9),CODE(B9)&lt;=$DI$3),0,1)),0)),1)</f>
        <v>0</v>
      </c>
      <c r="CY7" s="411">
        <f>IF(ISERROR(VLOOKUP(D9,'環境依存文字（電子入札利用不可）'!$A:$A,1,FALSE))=TRUE,IF(SUBSTITUTE(D9,"　","")="",0,IF($CV$3&lt;=CODE(D9),IF(AND($DB$3&lt;=CODE(D9),CODE(D9)&lt;=$DD$3),0,IF(AND($DG$3&lt;=CODE(D9),CODE(D9)&lt;=$DI$3),0,1)),0)),1)</f>
        <v>0</v>
      </c>
      <c r="DA7" s="411">
        <f>IF(ISERROR(VLOOKUP(F9,'環境依存文字（電子入札利用不可）'!$A:$A,1,FALSE))=TRUE,IF(SUBSTITUTE(F9,"　","")="",0,IF($CV$3&lt;=CODE(F9),IF(AND($DB$3&lt;=CODE(F9),CODE(F9)&lt;=$DD$3),0,IF(AND($DG$3&lt;=CODE(F9),CODE(F9)&lt;=$DI$3),0,1)),0)),1)</f>
        <v>0</v>
      </c>
      <c r="DC7" s="411">
        <f>IF(ISERROR(VLOOKUP(H9,'環境依存文字（電子入札利用不可）'!$A:$A,1,FALSE))=TRUE,IF(SUBSTITUTE(H9,"　","")="",0,IF($CV$3&lt;=CODE(H9),IF(AND($DB$3&lt;=CODE(H9),CODE(H9)&lt;=$DD$3),0,IF(AND($DG$3&lt;=CODE(H9),CODE(H9)&lt;=$DI$3),0,1)),0)),1)</f>
        <v>0</v>
      </c>
      <c r="DE7" s="411">
        <f>IF(ISERROR(VLOOKUP(J9,'環境依存文字（電子入札利用不可）'!$A:$A,1,FALSE))=TRUE,IF(SUBSTITUTE(J9,"　","")="",0,IF($CV$3&lt;=CODE(J9),IF(AND($DB$3&lt;=CODE(J9),CODE(J9)&lt;=$DD$3),0,IF(AND($DG$3&lt;=CODE(J9),CODE(J9)&lt;=$DI$3),0,1)),0)),1)</f>
        <v>0</v>
      </c>
      <c r="DG7" s="411">
        <f>IF(ISERROR(VLOOKUP(L9,'環境依存文字（電子入札利用不可）'!$A:$A,1,FALSE))=TRUE,IF(SUBSTITUTE(L9,"　","")="",0,IF($CV$3&lt;=CODE(L9),IF(AND($DB$3&lt;=CODE(L9),CODE(L9)&lt;=$DD$3),0,IF(AND($DG$3&lt;=CODE(L9),CODE(L9)&lt;=$DI$3),0,1)),0)),1)</f>
        <v>0</v>
      </c>
      <c r="DI7" s="411">
        <f>IF(ISERROR(VLOOKUP(N9,'環境依存文字（電子入札利用不可）'!$A:$A,1,FALSE))=TRUE,IF(SUBSTITUTE(N9,"　","")="",0,IF($CV$3&lt;=CODE(N9),IF(AND($DB$3&lt;=CODE(N9),CODE(N9)&lt;=$DD$3),0,IF(AND($DG$3&lt;=CODE(N9),CODE(N9)&lt;=$DI$3),0,1)),0)),1)</f>
        <v>0</v>
      </c>
      <c r="DK7" s="411">
        <f>IF(ISERROR(VLOOKUP(P9,'環境依存文字（電子入札利用不可）'!$A:$A,1,FALSE))=TRUE,IF(SUBSTITUTE(P9,"　","")="",0,IF($CV$3&lt;=CODE(P9),IF(AND($DB$3&lt;=CODE(P9),CODE(P9)&lt;=$DD$3),0,IF(AND($DG$3&lt;=CODE(P9),CODE(P9)&lt;=$DI$3),0,1)),0)),1)</f>
        <v>0</v>
      </c>
      <c r="DM7" s="411">
        <f>IF(ISERROR(VLOOKUP(R9,'環境依存文字（電子入札利用不可）'!$A:$A,1,FALSE))=TRUE,IF(SUBSTITUTE(R9,"　","")="",0,IF($CV$3&lt;=CODE(R9),IF(AND($DB$3&lt;=CODE(R9),CODE(R9)&lt;=$DD$3),0,IF(AND($DG$3&lt;=CODE(R9),CODE(R9)&lt;=$DI$3),0,1)),0)),1)</f>
        <v>0</v>
      </c>
      <c r="DO7" s="411">
        <f>IF(ISERROR(VLOOKUP(T9,'環境依存文字（電子入札利用不可）'!$A:$A,1,FALSE))=TRUE,IF(SUBSTITUTE(T9,"　","")="",0,IF($CV$3&lt;=CODE(T9),IF(AND($DB$3&lt;=CODE(T9),CODE(T9)&lt;=$DD$3),0,IF(AND($DG$3&lt;=CODE(T9),CODE(T9)&lt;=$DI$3),0,1)),0)),1)</f>
        <v>0</v>
      </c>
      <c r="DQ7" s="411">
        <f>IF(ISERROR(VLOOKUP(V9,'環境依存文字（電子入札利用不可）'!$A:$A,1,FALSE))=TRUE,IF(SUBSTITUTE(V9,"　","")="",0,IF($CV$3&lt;=CODE(V9),IF(AND($DB$3&lt;=CODE(V9),CODE(V9)&lt;=$DD$3),0,IF(AND($DG$3&lt;=CODE(V9),CODE(V9)&lt;=$DI$3),0,1)),0)),1)</f>
        <v>0</v>
      </c>
      <c r="DS7" s="411">
        <f>IF(ISERROR(VLOOKUP(X9,'環境依存文字（電子入札利用不可）'!$A:$A,1,FALSE))=TRUE,IF(SUBSTITUTE(X9,"　","")="",0,IF($CV$3&lt;=CODE(X9),IF(AND($DB$3&lt;=CODE(X9),CODE(X9)&lt;=$DD$3),0,IF(AND($DG$3&lt;=CODE(X9),CODE(X9)&lt;=$DI$3),0,1)),0)),1)</f>
        <v>0</v>
      </c>
      <c r="DU7" s="411">
        <f>IF(ISERROR(VLOOKUP(Z9,'環境依存文字（電子入札利用不可）'!$A:$A,1,FALSE))=TRUE,IF(SUBSTITUTE(Z9,"　","")="",0,IF($CV$3&lt;=CODE(Z9),IF(AND($DB$3&lt;=CODE(Z9),CODE(Z9)&lt;=$DD$3),0,IF(AND($DG$3&lt;=CODE(Z9),CODE(Z9)&lt;=$DI$3),0,1)),0)),1)</f>
        <v>0</v>
      </c>
      <c r="DW7" s="411">
        <f>IF(ISERROR(VLOOKUP(AB9,'環境依存文字（電子入札利用不可）'!$A:$A,1,FALSE))=TRUE,IF(SUBSTITUTE(AB9,"　","")="",0,IF($CV$3&lt;=CODE(AB9),IF(AND($DB$3&lt;=CODE(AB9),CODE(AB9)&lt;=$DD$3),0,IF(AND($DG$3&lt;=CODE(AB9),CODE(AB9)&lt;=$DI$3),0,1)),0)),1)</f>
        <v>0</v>
      </c>
      <c r="DY7" s="411">
        <f>IF(ISERROR(VLOOKUP(AD9,'環境依存文字（電子入札利用不可）'!$A:$A,1,FALSE))=TRUE,IF(SUBSTITUTE(AD9,"　","")="",0,IF($CV$3&lt;=CODE(AD9),IF(AND($DB$3&lt;=CODE(AD9),CODE(AD9)&lt;=$DD$3),0,IF(AND($DG$3&lt;=CODE(AD9),CODE(AD9)&lt;=$DI$3),0,1)),0)),1)</f>
        <v>0</v>
      </c>
      <c r="EA7" s="411">
        <f>IF(ISERROR(VLOOKUP(AF9,'環境依存文字（電子入札利用不可）'!$A:$A,1,FALSE))=TRUE,IF(SUBSTITUTE(AF9,"　","")="",0,IF($CV$3&lt;=CODE(AF9),IF(AND($DB$3&lt;=CODE(AF9),CODE(AF9)&lt;=$DD$3),0,IF(AND($DG$3&lt;=CODE(AF9),CODE(AF9)&lt;=$DI$3),0,1)),0)),1)</f>
        <v>0</v>
      </c>
      <c r="EC7" s="411">
        <f>IF(ISERROR(VLOOKUP(AH9,'環境依存文字（電子入札利用不可）'!$A:$A,1,FALSE))=TRUE,IF(SUBSTITUTE(AH9,"　","")="",0,IF($CV$3&lt;=CODE(AH9),IF(AND($DB$3&lt;=CODE(AH9),CODE(AH9)&lt;=$DD$3),0,IF(AND($DG$3&lt;=CODE(AH9),CODE(AH9)&lt;=$DI$3),0,1)),0)),1)</f>
        <v>0</v>
      </c>
      <c r="EE7" s="411">
        <f>IF(ISERROR(VLOOKUP(AJ9,'環境依存文字（電子入札利用不可）'!$A:$A,1,FALSE))=TRUE,IF(SUBSTITUTE(AJ9,"　","")="",0,IF($CV$3&lt;=CODE(AJ9),IF(AND($DB$3&lt;=CODE(AJ9),CODE(AJ9)&lt;=$DD$3),0,IF(AND($DG$3&lt;=CODE(AJ9),CODE(AJ9)&lt;=$DI$3),0,1)),0)),1)</f>
        <v>0</v>
      </c>
      <c r="EG7" s="411">
        <f>IF(ISERROR(VLOOKUP(AL9,'環境依存文字（電子入札利用不可）'!$A:$A,1,FALSE))=TRUE,IF(SUBSTITUTE(AL9,"　","")="",0,IF($CV$3&lt;=CODE(AL9),IF(AND($DB$3&lt;=CODE(AL9),CODE(AL9)&lt;=$DD$3),0,IF(AND($DG$3&lt;=CODE(AL9),CODE(AL9)&lt;=$DI$3),0,1)),0)),1)</f>
        <v>0</v>
      </c>
      <c r="EI7" s="411">
        <f>IF(ISERROR(VLOOKUP(AN9,'環境依存文字（電子入札利用不可）'!$A:$A,1,FALSE))=TRUE,IF(SUBSTITUTE(AN9,"　","")="",0,IF($CV$3&lt;=CODE(AN9),IF(AND($DB$3&lt;=CODE(AN9),CODE(AN9)&lt;=$DD$3),0,IF(AND($DG$3&lt;=CODE(AN9),CODE(AN9)&lt;=$DI$3),0,1)),0)),1)</f>
        <v>0</v>
      </c>
      <c r="EK7" s="411">
        <f>IF(ISERROR(VLOOKUP(AP9,'環境依存文字（電子入札利用不可）'!$A:$A,1,FALSE))=TRUE,IF(SUBSTITUTE(AP9,"　","")="",0,IF($CV$3&lt;=CODE(AP9),IF(AND($DB$3&lt;=CODE(AP9),CODE(AP9)&lt;=$DD$3),0,IF(AND($DG$3&lt;=CODE(AP9),CODE(AP9)&lt;=$DI$3),0,1)),0)),1)</f>
        <v>0</v>
      </c>
      <c r="EM7" s="411">
        <f>IF(ISERROR(VLOOKUP(AR9,'環境依存文字（電子入札利用不可）'!$A:$A,1,FALSE))=TRUE,IF(SUBSTITUTE(AR9,"　","")="",0,IF($CV$3&lt;=CODE(AR9),IF(AND($DB$3&lt;=CODE(AR9),CODE(AR9)&lt;=$DD$3),0,IF(AND($DG$3&lt;=CODE(AR9),CODE(AR9)&lt;=$DI$3),0,1)),0)),1)</f>
        <v>0</v>
      </c>
      <c r="EO7" s="411">
        <f>IF(ISERROR(VLOOKUP(AT9,'環境依存文字（電子入札利用不可）'!$A:$A,1,FALSE))=TRUE,IF(SUBSTITUTE(AT9,"　","")="",0,IF($CV$3&lt;=CODE(AT9),IF(AND($DB$3&lt;=CODE(AT9),CODE(AT9)&lt;=$DD$3),0,IF(AND($DG$3&lt;=CODE(AT9),CODE(AT9)&lt;=$DI$3),0,1)),0)),1)</f>
        <v>0</v>
      </c>
      <c r="EQ7" s="411">
        <f>IF(ISERROR(VLOOKUP(AV9,'環境依存文字（電子入札利用不可）'!$A:$A,1,FALSE))=TRUE,IF(SUBSTITUTE(AV9,"　","")="",0,IF($CV$3&lt;=CODE(AV9),IF(AND($DB$3&lt;=CODE(AV9),CODE(AV9)&lt;=$DD$3),0,IF(AND($DG$3&lt;=CODE(AV9),CODE(AV9)&lt;=$DI$3),0,1)),0)),1)</f>
        <v>0</v>
      </c>
    </row>
    <row r="8" spans="1:167" s="411" customFormat="1" ht="11.25" customHeight="1">
      <c r="A8" s="1374"/>
      <c r="B8" s="1376"/>
      <c r="C8" s="1377"/>
      <c r="D8" s="1354"/>
      <c r="E8" s="1355"/>
      <c r="F8" s="1354"/>
      <c r="G8" s="1355"/>
      <c r="H8" s="1354"/>
      <c r="I8" s="1355"/>
      <c r="J8" s="1354"/>
      <c r="K8" s="1355"/>
      <c r="L8" s="1354"/>
      <c r="M8" s="1355"/>
      <c r="N8" s="1354"/>
      <c r="O8" s="1355"/>
      <c r="P8" s="1354"/>
      <c r="Q8" s="1355"/>
      <c r="R8" s="1354"/>
      <c r="S8" s="1355"/>
      <c r="T8" s="1354"/>
      <c r="U8" s="1355"/>
      <c r="V8" s="1354"/>
      <c r="W8" s="1355"/>
      <c r="X8" s="1354"/>
      <c r="Y8" s="1355"/>
      <c r="Z8" s="1354"/>
      <c r="AA8" s="1355"/>
      <c r="AB8" s="1354"/>
      <c r="AC8" s="1355"/>
      <c r="AD8" s="1354"/>
      <c r="AE8" s="1355"/>
      <c r="AF8" s="1354"/>
      <c r="AG8" s="1355"/>
      <c r="AH8" s="1354"/>
      <c r="AI8" s="1355"/>
      <c r="AJ8" s="1354"/>
      <c r="AK8" s="1355"/>
      <c r="AL8" s="1354"/>
      <c r="AM8" s="1355"/>
      <c r="AN8" s="1354"/>
      <c r="AO8" s="1355"/>
      <c r="AP8" s="1354"/>
      <c r="AQ8" s="1355"/>
      <c r="AR8" s="1354"/>
      <c r="AS8" s="1355"/>
      <c r="AT8" s="1354"/>
      <c r="AU8" s="1355"/>
      <c r="AV8" s="1335"/>
      <c r="AW8" s="1336"/>
      <c r="AX8" s="420"/>
      <c r="AY8" s="421"/>
      <c r="AZ8" s="1337"/>
      <c r="BA8" s="1121"/>
      <c r="BB8" s="1121"/>
      <c r="BC8" s="1122"/>
      <c r="BD8" s="1341"/>
      <c r="BE8" s="1342"/>
      <c r="BF8" s="1342"/>
      <c r="BG8" s="1342"/>
      <c r="BH8" s="1342"/>
      <c r="BI8" s="1342"/>
      <c r="BJ8" s="1342"/>
      <c r="BK8" s="1342"/>
      <c r="BL8" s="1342"/>
      <c r="BM8" s="1342"/>
      <c r="BN8" s="1342"/>
      <c r="BO8" s="1342"/>
      <c r="BP8" s="1342"/>
      <c r="BQ8" s="1342"/>
      <c r="BR8" s="1342"/>
      <c r="BS8" s="1342"/>
      <c r="BT8" s="1342"/>
      <c r="BU8" s="1343"/>
      <c r="BV8" s="1347" t="str">
        <f>+IF(入力シート!$I$14="","",入力シート!$I$14)</f>
        <v/>
      </c>
      <c r="BW8" s="1348"/>
      <c r="BX8" s="1348"/>
      <c r="BY8" s="1348"/>
      <c r="BZ8" s="1348"/>
      <c r="CA8" s="1348"/>
      <c r="CB8" s="1348"/>
      <c r="CC8" s="1348"/>
      <c r="CD8" s="1348"/>
      <c r="CE8" s="1348"/>
      <c r="CF8" s="1348"/>
      <c r="CG8" s="1348"/>
      <c r="CH8" s="1348"/>
      <c r="CI8" s="1348"/>
      <c r="CJ8" s="1348"/>
      <c r="CK8" s="1348"/>
      <c r="CL8" s="1348"/>
      <c r="CM8" s="1348"/>
      <c r="CN8" s="1348"/>
      <c r="CO8" s="1348"/>
      <c r="CP8" s="1348"/>
      <c r="CQ8" s="1349"/>
      <c r="CS8" s="589"/>
      <c r="CU8" s="589">
        <f>+SUM(CV8:GR8)</f>
        <v>0</v>
      </c>
      <c r="CW8" s="411">
        <f>IF(ISERROR(VLOOKUP(BD9,'環境依存文字（電子入札利用不可）'!$A:$A,1,FALSE))=TRUE,IF(SUBSTITUTE(BD9,"　","")="",0,IF($CV$3&lt;=CODE(BD9),IF(AND($DB$3&lt;=CODE(BD9),CODE(BD9)&lt;=$DD$3),0,IF(AND($DG$3&lt;=CODE(BD9),CODE(BD9)&lt;=$DI$3),0,1)),0)),1)</f>
        <v>0</v>
      </c>
      <c r="CY8" s="411">
        <f>IF(ISERROR(VLOOKUP(BF9,'環境依存文字（電子入札利用不可）'!$A:$A,1,FALSE))=TRUE,IF(SUBSTITUTE(BF9,"　","")="",0,IF($CV$3&lt;=CODE(BF9),IF(AND($DB$3&lt;=CODE(BF9),CODE(BF9)&lt;=$DD$3),0,IF(AND($DG$3&lt;=CODE(BF9),CODE(BF9)&lt;=$DI$3),0,1)),0)),1)</f>
        <v>0</v>
      </c>
      <c r="DA8" s="411">
        <f>IF(ISERROR(VLOOKUP(BH9,'環境依存文字（電子入札利用不可）'!$A:$A,1,FALSE))=TRUE,IF(SUBSTITUTE(BH9,"　","")="",0,IF($CV$3&lt;=CODE(BH9),IF(AND($DB$3&lt;=CODE(BH9),CODE(BH9)&lt;=$DD$3),0,IF(AND($DG$3&lt;=CODE(BH9),CODE(BH9)&lt;=$DI$3),0,1)),0)),1)</f>
        <v>0</v>
      </c>
      <c r="DC8" s="411">
        <f>IF(ISERROR(VLOOKUP(BJ9,'環境依存文字（電子入札利用不可）'!$A:$A,1,FALSE))=TRUE,IF(SUBSTITUTE(BJ9,"　","")="",0,IF($CV$3&lt;=CODE(BJ9),IF(AND($DB$3&lt;=CODE(BJ9),CODE(BJ9)&lt;=$DD$3),0,IF(AND($DG$3&lt;=CODE(BJ9),CODE(BJ9)&lt;=$DI$3),0,1)),0)),1)</f>
        <v>0</v>
      </c>
      <c r="DE8" s="411">
        <f>IF(ISERROR(VLOOKUP(BL9,'環境依存文字（電子入札利用不可）'!$A:$A,1,FALSE))=TRUE,IF(SUBSTITUTE(BL9,"　","")="",0,IF($CV$3&lt;=CODE(BL9),IF(AND($DB$3&lt;=CODE(BL9),CODE(BL9)&lt;=$DD$3),0,IF(AND($DG$3&lt;=CODE(BL9),CODE(BL9)&lt;=$DI$3),0,1)),0)),1)</f>
        <v>0</v>
      </c>
      <c r="DG8" s="411">
        <f>IF(ISERROR(VLOOKUP(BN9,'環境依存文字（電子入札利用不可）'!$A:$A,1,FALSE))=TRUE,IF(SUBSTITUTE(BN9,"　","")="",0,IF($CV$3&lt;=CODE(BN9),IF(AND($DB$3&lt;=CODE(BN9),CODE(BN9)&lt;=$DD$3),0,IF(AND($DG$3&lt;=CODE(BN9),CODE(BN9)&lt;=$DI$3),0,1)),0)),1)</f>
        <v>0</v>
      </c>
      <c r="DI8" s="411">
        <f>IF(ISERROR(VLOOKUP(BP9,'環境依存文字（電子入札利用不可）'!$A:$A,1,FALSE))=TRUE,IF(SUBSTITUTE(BP9,"　","")="",0,IF($CV$3&lt;=CODE(BP9),IF(AND($DB$3&lt;=CODE(BP9),CODE(BP9)&lt;=$DD$3),0,IF(AND($DG$3&lt;=CODE(BP9),CODE(BP9)&lt;=$DI$3),0,1)),0)),1)</f>
        <v>0</v>
      </c>
      <c r="DK8" s="411">
        <f>IF(ISERROR(VLOOKUP(BR9,'環境依存文字（電子入札利用不可）'!$A:$A,1,FALSE))=TRUE,IF(SUBSTITUTE(BR9,"　","")="",0,IF($CV$3&lt;=CODE(BR9),IF(AND($DB$3&lt;=CODE(BR9),CODE(BR9)&lt;=$DD$3),0,IF(AND($DG$3&lt;=CODE(BR9),CODE(BR9)&lt;=$DI$3),0,1)),0)),1)</f>
        <v>0</v>
      </c>
      <c r="DM8" s="411">
        <f>IF(ISERROR(VLOOKUP(BT9,'環境依存文字（電子入札利用不可）'!$A:$A,1,FALSE))=TRUE,IF(SUBSTITUTE(BT9,"　","")="",0,IF($CV$3&lt;=CODE(BT9),IF(AND($DB$3&lt;=CODE(BT9),CODE(BT9)&lt;=$DD$3),0,IF(AND($DG$3&lt;=CODE(BT9),CODE(BT9)&lt;=$DI$3),0,1)),0)),1)</f>
        <v>0</v>
      </c>
    </row>
    <row r="9" spans="1:167" s="411" customFormat="1" ht="23.25" customHeight="1">
      <c r="A9" s="1375"/>
      <c r="B9" s="1350" t="str">
        <f>+IF(入力シート!$I$12="","",MID(入力シート!$I$12,入力シート!BJ12,1))</f>
        <v/>
      </c>
      <c r="C9" s="1351"/>
      <c r="D9" s="1325" t="str">
        <f>+IF(入力シート!$I$12="","",MID(入力シート!$I$12,入力シート!BL12,1))</f>
        <v/>
      </c>
      <c r="E9" s="1329"/>
      <c r="F9" s="1325" t="str">
        <f>+IF(入力シート!$I$12="","",MID(入力シート!$I$12,入力シート!BN12,1))</f>
        <v/>
      </c>
      <c r="G9" s="1329"/>
      <c r="H9" s="1325" t="str">
        <f>+IF(入力シート!$I$12="","",MID(入力シート!$I$12,入力シート!BP12,1))</f>
        <v/>
      </c>
      <c r="I9" s="1329"/>
      <c r="J9" s="1325" t="str">
        <f>+IF(入力シート!$I$12="","",MID(入力シート!$I$12,入力シート!BR12,1))</f>
        <v/>
      </c>
      <c r="K9" s="1329"/>
      <c r="L9" s="1325" t="str">
        <f>+IF(入力シート!$I$12="","",MID(入力シート!$I$12,入力シート!BT12,1))</f>
        <v/>
      </c>
      <c r="M9" s="1329"/>
      <c r="N9" s="1325" t="str">
        <f>+IF(入力シート!$I$12="","",MID(入力シート!$I$12,入力シート!BV12,1))</f>
        <v/>
      </c>
      <c r="O9" s="1329"/>
      <c r="P9" s="1325" t="str">
        <f>+IF(入力シート!$I$12="","",MID(入力シート!$I$12,入力シート!BX12,1))</f>
        <v/>
      </c>
      <c r="Q9" s="1329"/>
      <c r="R9" s="1325" t="str">
        <f>+IF(入力シート!$I$12="","",MID(入力シート!$I$12,入力シート!BZ12,1))</f>
        <v/>
      </c>
      <c r="S9" s="1329"/>
      <c r="T9" s="1325" t="str">
        <f>+IF(入力シート!$I$12="","",MID(入力シート!$I$12,入力シート!CB12,1))</f>
        <v/>
      </c>
      <c r="U9" s="1329"/>
      <c r="V9" s="1325" t="str">
        <f>+IF(入力シート!$I$12="","",MID(入力シート!$I$12,入力シート!CD12,1))</f>
        <v/>
      </c>
      <c r="W9" s="1329"/>
      <c r="X9" s="1325" t="str">
        <f>+IF(入力シート!$I$12="","",MID(入力シート!$I$12,入力シート!CF12,1))</f>
        <v/>
      </c>
      <c r="Y9" s="1329"/>
      <c r="Z9" s="1325" t="str">
        <f>+IF(入力シート!$I$12="","",MID(入力シート!$I$12,入力シート!CH12,1))</f>
        <v/>
      </c>
      <c r="AA9" s="1329"/>
      <c r="AB9" s="1325" t="str">
        <f>+IF(入力シート!$I$12="","",MID(入力シート!$I$12,入力シート!CJ12,1))</f>
        <v/>
      </c>
      <c r="AC9" s="1329"/>
      <c r="AD9" s="1325" t="str">
        <f>+IF(入力シート!$I$12="","",MID(入力シート!$I$12,入力シート!CL12,1))</f>
        <v/>
      </c>
      <c r="AE9" s="1329"/>
      <c r="AF9" s="1325" t="str">
        <f>+IF(入力シート!$I$12="","",MID(入力シート!$I$12,入力シート!CN12,1))</f>
        <v/>
      </c>
      <c r="AG9" s="1329"/>
      <c r="AH9" s="1325" t="str">
        <f>+IF(入力シート!$I$12="","",MID(入力シート!$I$12,入力シート!CP12,1))</f>
        <v/>
      </c>
      <c r="AI9" s="1329"/>
      <c r="AJ9" s="1325" t="str">
        <f>+IF(入力シート!$I$12="","",MID(入力シート!$I$12,入力シート!CR12,1))</f>
        <v/>
      </c>
      <c r="AK9" s="1329"/>
      <c r="AL9" s="1325" t="str">
        <f>+IF(入力シート!$I$12="","",MID(入力シート!$I$12,入力シート!CT12,1))</f>
        <v/>
      </c>
      <c r="AM9" s="1329"/>
      <c r="AN9" s="1325" t="str">
        <f>+IF(入力シート!$I$12="","",MID(入力シート!$I$12,入力シート!CV12,1))</f>
        <v/>
      </c>
      <c r="AO9" s="1329"/>
      <c r="AP9" s="1325" t="str">
        <f>+IF(入力シート!$I$12="","",MID(入力シート!$I$12,入力シート!CX12,1))</f>
        <v/>
      </c>
      <c r="AQ9" s="1329"/>
      <c r="AR9" s="1325" t="str">
        <f>+IF(入力シート!$I$12="","",MID(入力シート!$I$12,入力シート!CZ12,1))</f>
        <v/>
      </c>
      <c r="AS9" s="1329"/>
      <c r="AT9" s="1325" t="str">
        <f>+IF(入力シート!$I$12="","",MID(入力シート!$I$12,入力シート!DB12,1))</f>
        <v/>
      </c>
      <c r="AU9" s="1329"/>
      <c r="AV9" s="1325" t="str">
        <f>+IF(入力シート!$I$12="","",MID(入力シート!$I$12,入力シート!DD12,1))</f>
        <v/>
      </c>
      <c r="AW9" s="1326"/>
      <c r="AX9" s="422"/>
      <c r="AY9" s="417"/>
      <c r="AZ9" s="1166"/>
      <c r="BA9" s="1167"/>
      <c r="BB9" s="1167"/>
      <c r="BC9" s="1168"/>
      <c r="BD9" s="1327" t="str">
        <f>+IF(入力シート!$I$13="","",MID(入力シート!$I$13,入力シート!BJ13,1))</f>
        <v/>
      </c>
      <c r="BE9" s="1328"/>
      <c r="BF9" s="1321" t="str">
        <f>+IF(入力シート!$I$13="","",MID(入力シート!$I$13,入力シート!BL13,1))</f>
        <v/>
      </c>
      <c r="BG9" s="1322"/>
      <c r="BH9" s="1321" t="str">
        <f>+IF(入力シート!$I$13="","",MID(入力シート!$I$13,入力シート!BN13,1))</f>
        <v/>
      </c>
      <c r="BI9" s="1322"/>
      <c r="BJ9" s="1321" t="str">
        <f>+IF(入力シート!$I$13="","",MID(入力シート!$I$13,入力シート!BP13,1))</f>
        <v/>
      </c>
      <c r="BK9" s="1322"/>
      <c r="BL9" s="1321" t="str">
        <f>+IF(入力シート!$I$13="","",MID(入力シート!$I$13,入力シート!BR13,1))</f>
        <v/>
      </c>
      <c r="BM9" s="1322"/>
      <c r="BN9" s="1321" t="str">
        <f>+IF(入力シート!$I$13="","",MID(入力シート!$I$13,入力シート!BT13,1))</f>
        <v/>
      </c>
      <c r="BO9" s="1322"/>
      <c r="BP9" s="1321" t="str">
        <f>+IF(入力シート!$I$13="","",MID(入力シート!$I$13,入力シート!BV13,1))</f>
        <v/>
      </c>
      <c r="BQ9" s="1322"/>
      <c r="BR9" s="1321" t="str">
        <f>+IF(入力シート!$I$13="","",MID(入力シート!$I$13,入力シート!BX13,1))</f>
        <v/>
      </c>
      <c r="BS9" s="1322"/>
      <c r="BT9" s="1321" t="str">
        <f>+IF(入力シート!$I$13="","",MID(入力シート!$I$13,入力シート!BZ13,1))</f>
        <v/>
      </c>
      <c r="BU9" s="1300"/>
      <c r="BV9" s="1323" t="str">
        <f>+IF(入力シート!$BJ$6="","",MID(入力シート!$BJ$6,入力シート!BJ15,1))</f>
        <v>　</v>
      </c>
      <c r="BW9" s="1324"/>
      <c r="BX9" s="1298" t="str">
        <f>+IF(入力シート!$BJ$6="","",MID(入力シート!$BJ$6,入力シート!BL15,1))</f>
        <v/>
      </c>
      <c r="BY9" s="1299"/>
      <c r="BZ9" s="1298" t="str">
        <f>+IF(入力シート!$BJ$6="","",MID(入力シート!$BJ$6,入力シート!BN15,1))</f>
        <v/>
      </c>
      <c r="CA9" s="1299"/>
      <c r="CB9" s="1298" t="str">
        <f>+IF(入力シート!$BJ$6="","",MID(入力シート!$BJ$6,入力シート!BP15,1))</f>
        <v/>
      </c>
      <c r="CC9" s="1299"/>
      <c r="CD9" s="1298" t="str">
        <f>+IF(入力シート!$BJ$6="","",MID(入力シート!$BJ$6,入力シート!BR15,1))</f>
        <v/>
      </c>
      <c r="CE9" s="1299"/>
      <c r="CF9" s="1298" t="str">
        <f>+IF(入力シート!$BJ$6="","",MID(入力シート!$BJ$6,入力シート!BT15,1))</f>
        <v/>
      </c>
      <c r="CG9" s="1299"/>
      <c r="CH9" s="1298" t="str">
        <f>+IF(入力シート!$BJ$6="","",MID(入力シート!$BJ$6,入力シート!BV15,1))</f>
        <v/>
      </c>
      <c r="CI9" s="1299"/>
      <c r="CJ9" s="1298" t="str">
        <f>+IF(入力シート!$BJ$6="","",MID(入力シート!$BJ$6,入力シート!BX15,1))</f>
        <v/>
      </c>
      <c r="CK9" s="1299"/>
      <c r="CL9" s="1298" t="str">
        <f>+IF(入力シート!$BJ$6="","",MID(入力シート!$BJ$6,入力シート!BZ15,1))</f>
        <v/>
      </c>
      <c r="CM9" s="1299"/>
      <c r="CN9" s="1298" t="str">
        <f>+IF(入力シート!$BJ$6="","",MID(入力シート!$BJ$6,入力シート!CB15,1))</f>
        <v/>
      </c>
      <c r="CO9" s="1299"/>
      <c r="CP9" s="1298" t="str">
        <f>+IF(入力シート!$BJ$6="","",MID(入力シート!$BJ$6,入力シート!CD15,1))</f>
        <v/>
      </c>
      <c r="CQ9" s="1300"/>
      <c r="CU9" s="589">
        <f>+SUM(CV9:GR9)</f>
        <v>0</v>
      </c>
      <c r="CW9" s="411">
        <f>IF(ISERROR(VLOOKUP(BV9,'環境依存文字（電子入札利用不可）'!$A:$A,1,FALSE))=TRUE,IF(SUBSTITUTE(BV9,"　","")="",0,IF($CV$3&lt;=CODE(BV9),IF(AND($DB$3&lt;=CODE(BV9),CODE(BV9)&lt;=$DD$3),0,IF(AND($DG$3&lt;=CODE(BV9),CODE(BV9)&lt;=$DI$3),0,1)),0)),1)</f>
        <v>0</v>
      </c>
      <c r="CY9" s="411">
        <f>IF(ISERROR(VLOOKUP(BX9,'環境依存文字（電子入札利用不可）'!$A:$A,1,FALSE))=TRUE,IF(SUBSTITUTE(BX9,"　","")="",0,IF($CV$3&lt;=CODE(BX9),IF(AND($DB$3&lt;=CODE(BX9),CODE(BX9)&lt;=$DD$3),0,IF(AND($DG$3&lt;=CODE(BX9),CODE(BX9)&lt;=$DI$3),0,1)),0)),1)</f>
        <v>0</v>
      </c>
      <c r="DA9" s="411">
        <f>IF(ISERROR(VLOOKUP(BZ9,'環境依存文字（電子入札利用不可）'!$A:$A,1,FALSE))=TRUE,IF(SUBSTITUTE(BZ9,"　","")="",0,IF($CV$3&lt;=CODE(BZ9),IF(AND($DB$3&lt;=CODE(BZ9),CODE(BZ9)&lt;=$DD$3),0,IF(AND($DG$3&lt;=CODE(BZ9),CODE(BZ9)&lt;=$DI$3),0,1)),0)),1)</f>
        <v>0</v>
      </c>
      <c r="DC9" s="411">
        <f>IF(ISERROR(VLOOKUP(CB9,'環境依存文字（電子入札利用不可）'!$A:$A,1,FALSE))=TRUE,IF(SUBSTITUTE(CB9,"　","")="",0,IF($CV$3&lt;=CODE(CB9),IF(AND($DB$3&lt;=CODE(CB9),CODE(CB9)&lt;=$DD$3),0,IF(AND($DG$3&lt;=CODE(CB9),CODE(CB9)&lt;=$DI$3),0,1)),0)),1)</f>
        <v>0</v>
      </c>
      <c r="DE9" s="411">
        <f>IF(ISERROR(VLOOKUP(CD9,'環境依存文字（電子入札利用不可）'!$A:$A,1,FALSE))=TRUE,IF(SUBSTITUTE(CD9,"　","")="",0,IF($CV$3&lt;=CODE(CD9),IF(AND($DB$3&lt;=CODE(CD9),CODE(CD9)&lt;=$DD$3),0,IF(AND($DG$3&lt;=CODE(CD9),CODE(CD9)&lt;=$DI$3),0,1)),0)),1)</f>
        <v>0</v>
      </c>
      <c r="DG9" s="411">
        <f>IF(ISERROR(VLOOKUP(CF9,'環境依存文字（電子入札利用不可）'!$A:$A,1,FALSE))=TRUE,IF(SUBSTITUTE(CF9,"　","")="",0,IF($CV$3&lt;=CODE(CF9),IF(AND($DB$3&lt;=CODE(CF9),CODE(CF9)&lt;=$DD$3),0,IF(AND($DG$3&lt;=CODE(CF9),CODE(CF9)&lt;=$DI$3),0,1)),0)),1)</f>
        <v>0</v>
      </c>
      <c r="DI9" s="411">
        <f>IF(ISERROR(VLOOKUP(CH9,'環境依存文字（電子入札利用不可）'!$A:$A,1,FALSE))=TRUE,IF(SUBSTITUTE(CH9,"　","")="",0,IF($CV$3&lt;=CODE(CH9),IF(AND($DB$3&lt;=CODE(CH9),CODE(CH9)&lt;=$DD$3),0,IF(AND($DG$3&lt;=CODE(CH9),CODE(CH9)&lt;=$DI$3),0,1)),0)),1)</f>
        <v>0</v>
      </c>
      <c r="DK9" s="411">
        <f>IF(ISERROR(VLOOKUP(CJ9,'環境依存文字（電子入札利用不可）'!$A:$A,1,FALSE))=TRUE,IF(SUBSTITUTE(CJ9,"　","")="",0,IF($CV$3&lt;=CODE(CJ9),IF(AND($DB$3&lt;=CODE(CJ9),CODE(CJ9)&lt;=$DD$3),0,IF(AND($DG$3&lt;=CODE(CJ9),CODE(CJ9)&lt;=$DI$3),0,1)),0)),1)</f>
        <v>0</v>
      </c>
      <c r="DM9" s="411">
        <f>IF(ISERROR(VLOOKUP(CL9,'環境依存文字（電子入札利用不可）'!$A:$A,1,FALSE))=TRUE,IF(SUBSTITUTE(CL9,"　","")="",0,IF($CV$3&lt;=CODE(CL9),IF(AND($DB$3&lt;=CODE(CL9),CODE(CL9)&lt;=$DD$3),0,IF(AND($DG$3&lt;=CODE(CL9),CODE(CL9)&lt;=$DI$3),0,1)),0)),1)</f>
        <v>0</v>
      </c>
      <c r="DO9" s="411">
        <f>IF(ISERROR(VLOOKUP(CN9,'環境依存文字（電子入札利用不可）'!$A:$A,1,FALSE))=TRUE,IF(SUBSTITUTE(CN9,"　","")="",0,IF($CV$3&lt;=CODE(CN9),IF(AND($DB$3&lt;=CODE(CN9),CODE(CN9)&lt;=$DD$3),0,IF(AND($DG$3&lt;=CODE(CN9),CODE(CN9)&lt;=$DI$3),0,1)),0)),1)</f>
        <v>0</v>
      </c>
      <c r="DQ9" s="411">
        <f>IF(ISERROR(VLOOKUP(CP9,'環境依存文字（電子入札利用不可）'!$A:$A,1,FALSE))=TRUE,IF(SUBSTITUTE(CP9,"　","")="",0,IF($CV$3&lt;=CODE(CP9),IF(AND($DB$3&lt;=CODE(CP9),CODE(CP9)&lt;=$DD$3),0,IF(AND($DG$3&lt;=CODE(CP9),CODE(CP9)&lt;=$DI$3),0,1)),0)),1)</f>
        <v>0</v>
      </c>
    </row>
    <row r="10" spans="1:167" s="411" customFormat="1" ht="23.25" customHeight="1" thickBot="1">
      <c r="CS10" s="589"/>
      <c r="CU10" s="1825"/>
      <c r="CV10" s="1825"/>
      <c r="CW10" s="1825"/>
    </row>
    <row r="11" spans="1:167" s="411" customFormat="1" ht="23.25" customHeight="1" thickTop="1">
      <c r="A11" s="25"/>
      <c r="B11" s="1301" t="s">
        <v>27</v>
      </c>
      <c r="C11" s="1302"/>
      <c r="D11" s="1302"/>
      <c r="E11" s="1302"/>
      <c r="F11" s="1302"/>
      <c r="G11" s="1302"/>
      <c r="H11" s="1302"/>
      <c r="I11" s="1302"/>
      <c r="J11" s="1302"/>
      <c r="K11" s="1302"/>
      <c r="L11" s="1302"/>
      <c r="M11" s="1302"/>
      <c r="N11" s="1302"/>
      <c r="O11" s="1302"/>
      <c r="P11" s="1302"/>
      <c r="Q11" s="1302"/>
      <c r="R11" s="1302"/>
      <c r="S11" s="1302"/>
      <c r="T11" s="1302"/>
      <c r="U11" s="1302"/>
      <c r="V11" s="1302"/>
      <c r="W11" s="1302"/>
      <c r="X11" s="1302"/>
      <c r="Y11" s="1302"/>
      <c r="Z11" s="1302"/>
      <c r="AA11" s="1302"/>
      <c r="AB11" s="1302"/>
      <c r="AC11" s="1302"/>
      <c r="AD11" s="1302"/>
      <c r="AE11" s="1302"/>
      <c r="AF11" s="1302"/>
      <c r="AG11" s="1302"/>
      <c r="AH11" s="1302"/>
      <c r="AI11" s="1302"/>
      <c r="AJ11" s="1302"/>
      <c r="AK11" s="1302"/>
      <c r="AL11" s="1302"/>
      <c r="AM11" s="1302"/>
      <c r="AN11" s="1302"/>
      <c r="AO11" s="1302"/>
      <c r="AP11" s="1302"/>
      <c r="AQ11" s="1302"/>
      <c r="AR11" s="1302"/>
      <c r="AS11" s="1302"/>
      <c r="AT11" s="1302"/>
      <c r="AU11" s="1302"/>
      <c r="AV11" s="1302"/>
      <c r="AW11" s="1302"/>
      <c r="AX11" s="1302"/>
      <c r="AY11" s="1302"/>
      <c r="AZ11" s="1302"/>
      <c r="BA11" s="1302"/>
      <c r="BB11" s="1302"/>
      <c r="BC11" s="1302"/>
      <c r="BD11" s="1302"/>
      <c r="BE11" s="1302"/>
      <c r="BF11" s="1302"/>
      <c r="BG11" s="1302"/>
      <c r="BH11" s="1302"/>
      <c r="BI11" s="1302"/>
      <c r="BJ11" s="1302"/>
      <c r="BK11" s="1302"/>
      <c r="BL11" s="1302"/>
      <c r="BM11" s="1302"/>
      <c r="BN11" s="1302"/>
      <c r="BO11" s="1302"/>
      <c r="BP11" s="1302"/>
      <c r="BQ11" s="1303"/>
      <c r="BR11" s="1307" t="s">
        <v>28</v>
      </c>
      <c r="BS11" s="1308"/>
      <c r="BT11" s="1313" t="s">
        <v>29</v>
      </c>
      <c r="BU11" s="1314"/>
      <c r="BV11" s="1314"/>
      <c r="BW11" s="1315"/>
      <c r="BX11" s="1319" t="s">
        <v>30</v>
      </c>
      <c r="BY11" s="1319"/>
      <c r="BZ11" s="1319"/>
      <c r="CA11" s="1319"/>
      <c r="CB11" s="1319"/>
      <c r="CC11" s="1319"/>
      <c r="CD11" s="1319"/>
      <c r="CE11" s="1320"/>
      <c r="CF11" s="1215" t="s">
        <v>31</v>
      </c>
      <c r="CG11" s="1216"/>
      <c r="CH11" s="1216"/>
      <c r="CI11" s="1216"/>
      <c r="CJ11" s="1216"/>
      <c r="CK11" s="1216"/>
      <c r="CL11" s="1216"/>
      <c r="CM11" s="1216"/>
      <c r="CN11" s="1216"/>
      <c r="CO11" s="1216"/>
      <c r="CP11" s="1216"/>
      <c r="CQ11" s="943"/>
      <c r="CS11" s="589"/>
      <c r="CW11" s="1825"/>
      <c r="CX11" s="1825"/>
      <c r="CY11" s="1825"/>
      <c r="CZ11" s="1825"/>
      <c r="DA11" s="1825"/>
      <c r="DB11" s="1825"/>
    </row>
    <row r="12" spans="1:167" s="411" customFormat="1" ht="23.25" customHeight="1">
      <c r="A12" s="26"/>
      <c r="B12" s="130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6"/>
      <c r="BR12" s="1309"/>
      <c r="BS12" s="1310"/>
      <c r="BT12" s="1316"/>
      <c r="BU12" s="1317"/>
      <c r="BV12" s="1317"/>
      <c r="BW12" s="1318"/>
      <c r="BX12" s="1216" t="s">
        <v>32</v>
      </c>
      <c r="BY12" s="1216"/>
      <c r="BZ12" s="1216"/>
      <c r="CA12" s="1216"/>
      <c r="CB12" s="1216"/>
      <c r="CC12" s="1216"/>
      <c r="CD12" s="1216"/>
      <c r="CE12" s="943"/>
      <c r="CF12" s="1215" t="s">
        <v>33</v>
      </c>
      <c r="CG12" s="1216"/>
      <c r="CH12" s="1216"/>
      <c r="CI12" s="1216"/>
      <c r="CJ12" s="1216"/>
      <c r="CK12" s="1216"/>
      <c r="CL12" s="1216"/>
      <c r="CM12" s="1216"/>
      <c r="CN12" s="1216"/>
      <c r="CO12" s="1216"/>
      <c r="CP12" s="1216"/>
      <c r="CQ12" s="943"/>
      <c r="CS12" s="589"/>
    </row>
    <row r="13" spans="1:167" s="411" customFormat="1" ht="23.25" customHeight="1">
      <c r="A13" s="26"/>
      <c r="B13" s="1297" t="str">
        <f>+IF(入力シート!$H$17="","",MID(入力シート!$H$17,入力シート!BJ17,1))</f>
        <v/>
      </c>
      <c r="C13" s="1297"/>
      <c r="D13" s="1289" t="str">
        <f>+IF(入力シート!$H$17="","",MID(入力シート!$H$17,入力シート!BL17,1))</f>
        <v/>
      </c>
      <c r="E13" s="1290"/>
      <c r="F13" s="1289" t="str">
        <f>+IF(入力シート!$H$17="","",MID(入力シート!$H$17,入力シート!BN17,1))</f>
        <v/>
      </c>
      <c r="G13" s="1290"/>
      <c r="H13" s="1289" t="str">
        <f>+IF(入力シート!$H$17="","",MID(入力シート!$H$17,入力シート!BP17,1))</f>
        <v/>
      </c>
      <c r="I13" s="1290"/>
      <c r="J13" s="1289" t="str">
        <f>+IF(入力シート!$H$17="","",MID(入力シート!$H$17,入力シート!BR17,1))</f>
        <v/>
      </c>
      <c r="K13" s="1290"/>
      <c r="L13" s="1289" t="str">
        <f>+IF(入力シート!$H$17="","",MID(入力シート!$H$17,入力シート!BT17,1))</f>
        <v/>
      </c>
      <c r="M13" s="1290"/>
      <c r="N13" s="1289" t="str">
        <f>+IF(入力シート!$H$17="","",MID(入力シート!$H$17,入力シート!BV17,1))</f>
        <v/>
      </c>
      <c r="O13" s="1290"/>
      <c r="P13" s="1295" t="str">
        <f>+IF(入力シート!$H$17="","",MID(入力シート!$H$17,入力シート!BX17,1))</f>
        <v/>
      </c>
      <c r="Q13" s="1296"/>
      <c r="R13" s="1289" t="str">
        <f>+IF(入力シート!$H$17="","",MID(入力シート!$H$17,入力シート!BZ17,1))</f>
        <v/>
      </c>
      <c r="S13" s="1290"/>
      <c r="T13" s="1289" t="str">
        <f>+IF(入力シート!$H$17="","",MID(入力シート!$H$17,入力シート!CB17,1))</f>
        <v/>
      </c>
      <c r="U13" s="1290"/>
      <c r="V13" s="1295" t="str">
        <f>+IF(入力シート!$H$17="","",MID(入力シート!$H$17,入力シート!CD17,1))</f>
        <v/>
      </c>
      <c r="W13" s="1296"/>
      <c r="X13" s="1289" t="str">
        <f>+IF(入力シート!$H$17="","",MID(入力シート!$H$17,入力シート!CF17,1))</f>
        <v/>
      </c>
      <c r="Y13" s="1290"/>
      <c r="Z13" s="1289" t="str">
        <f>+IF(入力シート!$H$17="","",MID(入力シート!$H$17,入力シート!CH17,1))</f>
        <v/>
      </c>
      <c r="AA13" s="1290"/>
      <c r="AB13" s="1295" t="str">
        <f>+IF(入力シート!$H$17="","",MID(入力シート!$H$17,入力シート!CJ17,1))</f>
        <v/>
      </c>
      <c r="AC13" s="1296"/>
      <c r="AD13" s="1289" t="str">
        <f>+IF(入力シート!$H$17="","",MID(入力シート!$H$17,入力シート!CL17,1))</f>
        <v/>
      </c>
      <c r="AE13" s="1290"/>
      <c r="AF13" s="1289" t="str">
        <f>+IF(入力シート!$H$17="","",MID(入力シート!$H$17,入力シート!CN17,1))</f>
        <v/>
      </c>
      <c r="AG13" s="1290"/>
      <c r="AH13" s="1289" t="str">
        <f>+IF(入力シート!$H$17="","",MID(入力シート!$H$17,入力シート!CP17,1))</f>
        <v/>
      </c>
      <c r="AI13" s="1290"/>
      <c r="AJ13" s="1289" t="str">
        <f>+IF(入力シート!$H$17="","",MID(入力シート!$H$17,入力シート!CR17,1))</f>
        <v/>
      </c>
      <c r="AK13" s="1290"/>
      <c r="AL13" s="1289" t="str">
        <f>+IF(入力シート!$H$17="","",MID(入力シート!$H$17,入力シート!CT17,1))</f>
        <v/>
      </c>
      <c r="AM13" s="1290"/>
      <c r="AN13" s="1289" t="str">
        <f>+IF(入力シート!$H$17="","",MID(入力シート!$H$17,入力シート!CV17,1))</f>
        <v/>
      </c>
      <c r="AO13" s="1290"/>
      <c r="AP13" s="1289" t="str">
        <f>+IF(入力シート!$H$17="","",MID(入力シート!$H$17,入力シート!CX17,1))</f>
        <v/>
      </c>
      <c r="AQ13" s="1290"/>
      <c r="AR13" s="1289" t="str">
        <f>+IF(入力シート!$H$17="","",MID(入力シート!$H$17,入力シート!CZ17,1))</f>
        <v/>
      </c>
      <c r="AS13" s="1290"/>
      <c r="AT13" s="1289" t="str">
        <f>+IF(入力シート!$H$17="","",MID(入力シート!$H$17,入力シート!DB17,1))</f>
        <v/>
      </c>
      <c r="AU13" s="1290"/>
      <c r="AV13" s="1289" t="str">
        <f>+IF(入力シート!$H$17="","",MID(入力シート!$H$17,入力シート!DD17,1))</f>
        <v/>
      </c>
      <c r="AW13" s="1290"/>
      <c r="AX13" s="1289" t="str">
        <f>+IF(入力シート!$H$17="","",MID(入力シート!$H$17,入力シート!DF17,1))</f>
        <v/>
      </c>
      <c r="AY13" s="1290"/>
      <c r="AZ13" s="1289" t="str">
        <f>+IF(入力シート!$H$17="","",MID(入力シート!$H$17,入力シート!DH17,1))</f>
        <v/>
      </c>
      <c r="BA13" s="1290"/>
      <c r="BB13" s="1289" t="str">
        <f>+IF(入力シート!$H$17="","",MID(入力シート!$H$17,入力シート!DJ17,1))</f>
        <v/>
      </c>
      <c r="BC13" s="1290"/>
      <c r="BD13" s="1289" t="str">
        <f>+IF(入力シート!$H$17="","",MID(入力シート!$H$17,入力シート!DL17,1))</f>
        <v/>
      </c>
      <c r="BE13" s="1290"/>
      <c r="BF13" s="1289" t="str">
        <f>+IF(入力シート!$H$17="","",MID(入力シート!$H$17,入力シート!DN17,1))</f>
        <v/>
      </c>
      <c r="BG13" s="1290"/>
      <c r="BH13" s="1289" t="str">
        <f>+IF(入力シート!$H$17="","",MID(入力シート!$H$17,入力シート!DP17,1))</f>
        <v/>
      </c>
      <c r="BI13" s="1290"/>
      <c r="BJ13" s="1289" t="str">
        <f>+IF(入力シート!$H$17="","",MID(入力シート!$H$17,入力シート!DR17,1))</f>
        <v/>
      </c>
      <c r="BK13" s="1290"/>
      <c r="BL13" s="1289" t="str">
        <f>+IF(入力シート!$H$17="","",MID(入力シート!$H$17,入力シート!DT17,1))</f>
        <v/>
      </c>
      <c r="BM13" s="1290"/>
      <c r="BN13" s="1289" t="str">
        <f>+IF(入力シート!$H$17="","",MID(入力シート!$H$17,入力シート!DV17,1))</f>
        <v/>
      </c>
      <c r="BO13" s="1290"/>
      <c r="BP13" s="1289" t="str">
        <f>+IF(入力シート!$H$17="","",MID(入力シート!$H$17,入力シート!DX17,1))</f>
        <v/>
      </c>
      <c r="BQ13" s="1291"/>
      <c r="BR13" s="1309"/>
      <c r="BS13" s="1310"/>
      <c r="BT13" s="423" t="str">
        <f>+IF(MID(TEXT(入力シート!Y17,"000#"),1,1)="0","",MID(TEXT(入力シート!Y17,"000#"),1,1))</f>
        <v/>
      </c>
      <c r="BU13" s="424" t="str">
        <f>+IF(AND(BT13="",MID(TEXT(入力シート!Y17,"000#"),2,1)="0"),"",MID(TEXT(入力シート!Y17,"000#"),2,1))</f>
        <v/>
      </c>
      <c r="BV13" s="425" t="str">
        <f>+IF(AND(BU13="",MID(TEXT(入力シート!Y17,"000#"),3,1)="0"),"",MID(TEXT(入力シート!Y17,"000#"),3,1))</f>
        <v/>
      </c>
      <c r="BW13" s="426" t="str">
        <f>+IF(AND(BV13="",MID(TEXT(入力シート!Y17,"000#"),4,1)="0"),"",MID(TEXT(入力シート!Y17,"000#"),4,1))</f>
        <v/>
      </c>
      <c r="BX13" s="427" t="str">
        <f>+IF(入力シート!AA17="","",IF(MID(TEXT(入力シート!AA17,"00#"),1,1)="","",MID(TEXT(入力シート!AA17,"00#"),1,1)))</f>
        <v/>
      </c>
      <c r="BY13" s="428" t="str">
        <f>+IF(入力シート!AA17="","",IF(MID(TEXT(入力シート!AA17,"00#"),2,1)="","",MID(TEXT(入力シート!AA17,"00#"),2,1)))</f>
        <v/>
      </c>
      <c r="BZ13" s="429" t="str">
        <f>+IF(入力シート!AA17="","",IF(MID(TEXT(入力シート!AA17,"00#"),3,1)="","",MID(TEXT(入力シート!AA17,"00#"),3,1)))</f>
        <v/>
      </c>
      <c r="CA13" s="430" t="s">
        <v>34</v>
      </c>
      <c r="CB13" s="431" t="str">
        <f>+IF(入力シート!AD17="","",IF(MID(TEXT(入力シート!AD17,"000#"),1,1)="","",MID(TEXT(入力シート!AD17,"000#"),1,1)))</f>
        <v/>
      </c>
      <c r="CC13" s="432" t="str">
        <f>+IF(入力シート!AD17="","",IF(MID(TEXT(入力シート!AD17,"000#"),2,1)="","",MID(TEXT(入力シート!AD17,"000#"),2,1)))</f>
        <v/>
      </c>
      <c r="CD13" s="432" t="str">
        <f>+IF(入力シート!AD17="","",IF(MID(TEXT(入力シート!AD17,"000#"),3,1)="","",MID(TEXT(入力シート!AD17,"000#"),3,1)))</f>
        <v/>
      </c>
      <c r="CE13" s="433" t="str">
        <f>+IF(入力シート!AD17="","",IF(MID(TEXT(入力シート!AD17,"000#"),4,1)="","",MID(TEXT(入力シート!AD17,"000#"),4,1)))</f>
        <v/>
      </c>
      <c r="CF13" s="434" t="str">
        <f>+IF(入力シート!$AZ17="","",MID(入力シート!$AZ17,入力シート!BJ$16,1))</f>
        <v>-</v>
      </c>
      <c r="CG13" s="435" t="str">
        <f>+IF(入力シート!$AZ17="","",MID(入力シート!$AZ17,入力シート!BK$16,1))</f>
        <v>-</v>
      </c>
      <c r="CH13" s="435" t="str">
        <f>+IF(入力シート!$AZ17="","",MID(入力シート!$AZ17,入力シート!BL$16,1))</f>
        <v/>
      </c>
      <c r="CI13" s="435" t="str">
        <f>+IF(入力シート!$AZ17="","",MID(入力シート!$AZ17,入力シート!BM$16,1))</f>
        <v/>
      </c>
      <c r="CJ13" s="435" t="str">
        <f>+IF(入力シート!$AZ17="","",MID(入力シート!$AZ17,入力シート!BN$16,1))</f>
        <v/>
      </c>
      <c r="CK13" s="435" t="str">
        <f>+IF(入力シート!$AZ17="","",MID(入力シート!$AZ17,入力シート!BO$16,1))</f>
        <v/>
      </c>
      <c r="CL13" s="435" t="str">
        <f>+IF(入力シート!$AZ17="","",MID(入力シート!$AZ17,入力シート!BP$16,1))</f>
        <v/>
      </c>
      <c r="CM13" s="436" t="str">
        <f>+IF(入力シート!$AZ17="","",MID(入力シート!$AZ17,入力シート!BQ$16,1))</f>
        <v/>
      </c>
      <c r="CN13" s="436" t="str">
        <f>+IF(入力シート!$AZ17="","",MID(入力シート!$AZ17,入力シート!BR$16,1))</f>
        <v/>
      </c>
      <c r="CO13" s="436" t="str">
        <f>+IF(入力シート!$AZ17="","",MID(入力シート!$AZ17,入力シート!BS$16,1))</f>
        <v/>
      </c>
      <c r="CP13" s="436" t="str">
        <f>+IF(入力シート!$AZ17="","",MID(入力シート!$AZ17,入力シート!BT$16,1))</f>
        <v/>
      </c>
      <c r="CQ13" s="437" t="str">
        <f>+IF(入力シート!$AZ17="","",MID(入力シート!$AZ17,入力シート!BU$16,1))</f>
        <v/>
      </c>
      <c r="CS13" s="589"/>
      <c r="CU13" s="589">
        <f>+SUM(CV13:GR13)</f>
        <v>0</v>
      </c>
      <c r="CW13" s="411">
        <f>IF(ISERROR(VLOOKUP(B13,'環境依存文字（電子入札利用不可）'!$A:$A,1,FALSE))=TRUE,IF(SUBSTITUTE(B13,"　","")="",0,IF($CV$3&lt;=CODE(B13),IF(AND($DB$3&lt;=CODE(B13),CODE(B13)&lt;=$DD$3),0,IF(AND($DG$3&lt;=CODE(B13),CODE(B13)&lt;=$DI$3),0,1)),0)),1)</f>
        <v>0</v>
      </c>
      <c r="CY13" s="411">
        <f>IF(ISERROR(VLOOKUP(D13,'環境依存文字（電子入札利用不可）'!$A:$A,1,FALSE))=TRUE,IF(SUBSTITUTE(D13,"　","")="",0,IF($CV$3&lt;=CODE(D13),IF(AND($DB$3&lt;=CODE(D13),CODE(D13)&lt;=$DD$3),0,IF(AND($DG$3&lt;=CODE(D13),CODE(D13)&lt;=$DI$3),0,1)),0)),1)</f>
        <v>0</v>
      </c>
      <c r="DA13" s="411">
        <f>IF(ISERROR(VLOOKUP(F13,'環境依存文字（電子入札利用不可）'!$A:$A,1,FALSE))=TRUE,IF(SUBSTITUTE(F13,"　","")="",0,IF($CV$3&lt;=CODE(F13),IF(AND($DB$3&lt;=CODE(F13),CODE(F13)&lt;=$DD$3),0,IF(AND($DG$3&lt;=CODE(F13),CODE(F13)&lt;=$DI$3),0,1)),0)),1)</f>
        <v>0</v>
      </c>
      <c r="DC13" s="411">
        <f>IF(ISERROR(VLOOKUP(H13,'環境依存文字（電子入札利用不可）'!$A:$A,1,FALSE))=TRUE,IF(SUBSTITUTE(H13,"　","")="",0,IF($CV$3&lt;=CODE(H13),IF(AND($DB$3&lt;=CODE(H13),CODE(H13)&lt;=$DD$3),0,IF(AND($DG$3&lt;=CODE(H13),CODE(H13)&lt;=$DI$3),0,1)),0)),1)</f>
        <v>0</v>
      </c>
      <c r="DE13" s="411">
        <f>IF(ISERROR(VLOOKUP(J13,'環境依存文字（電子入札利用不可）'!$A:$A,1,FALSE))=TRUE,IF(SUBSTITUTE(J13,"　","")="",0,IF($CV$3&lt;=CODE(J13),IF(AND($DB$3&lt;=CODE(J13),CODE(J13)&lt;=$DD$3),0,IF(AND($DG$3&lt;=CODE(J13),CODE(J13)&lt;=$DI$3),0,1)),0)),1)</f>
        <v>0</v>
      </c>
      <c r="DG13" s="411">
        <f>IF(ISERROR(VLOOKUP(L13,'環境依存文字（電子入札利用不可）'!$A:$A,1,FALSE))=TRUE,IF(SUBSTITUTE(L13,"　","")="",0,IF($CV$3&lt;=CODE(L13),IF(AND($DB$3&lt;=CODE(L13),CODE(L13)&lt;=$DD$3),0,IF(AND($DG$3&lt;=CODE(L13),CODE(L13)&lt;=$DI$3),0,1)),0)),1)</f>
        <v>0</v>
      </c>
      <c r="DI13" s="411">
        <f>IF(ISERROR(VLOOKUP(N13,'環境依存文字（電子入札利用不可）'!$A:$A,1,FALSE))=TRUE,IF(SUBSTITUTE(N13,"　","")="",0,IF($CV$3&lt;=CODE(N13),IF(AND($DB$3&lt;=CODE(N13),CODE(N13)&lt;=$DD$3),0,IF(AND($DG$3&lt;=CODE(N13),CODE(N13)&lt;=$DI$3),0,1)),0)),1)</f>
        <v>0</v>
      </c>
      <c r="DK13" s="411">
        <f>IF(ISERROR(VLOOKUP(P13,'環境依存文字（電子入札利用不可）'!$A:$A,1,FALSE))=TRUE,IF(SUBSTITUTE(P13,"　","")="",0,IF($CV$3&lt;=CODE(P13),IF(AND($DB$3&lt;=CODE(P13),CODE(P13)&lt;=$DD$3),0,IF(AND($DG$3&lt;=CODE(P13),CODE(P13)&lt;=$DI$3),0,1)),0)),1)</f>
        <v>0</v>
      </c>
      <c r="DM13" s="411">
        <f>IF(ISERROR(VLOOKUP(R13,'環境依存文字（電子入札利用不可）'!$A:$A,1,FALSE))=TRUE,IF(SUBSTITUTE(R13,"　","")="",0,IF($CV$3&lt;=CODE(R13),IF(AND($DB$3&lt;=CODE(R13),CODE(R13)&lt;=$DD$3),0,IF(AND($DG$3&lt;=CODE(R13),CODE(R13)&lt;=$DI$3),0,1)),0)),1)</f>
        <v>0</v>
      </c>
      <c r="DO13" s="411">
        <f>IF(ISERROR(VLOOKUP(T13,'環境依存文字（電子入札利用不可）'!$A:$A,1,FALSE))=TRUE,IF(SUBSTITUTE(T13,"　","")="",0,IF($CV$3&lt;=CODE(T13),IF(AND($DB$3&lt;=CODE(T13),CODE(T13)&lt;=$DD$3),0,IF(AND($DG$3&lt;=CODE(T13),CODE(T13)&lt;=$DI$3),0,1)),0)),1)</f>
        <v>0</v>
      </c>
      <c r="DQ13" s="411">
        <f>IF(ISERROR(VLOOKUP(V13,'環境依存文字（電子入札利用不可）'!$A:$A,1,FALSE))=TRUE,IF(SUBSTITUTE(V13,"　","")="",0,IF($CV$3&lt;=CODE(V13),IF(AND($DB$3&lt;=CODE(V13),CODE(V13)&lt;=$DD$3),0,IF(AND($DG$3&lt;=CODE(V13),CODE(V13)&lt;=$DI$3),0,1)),0)),1)</f>
        <v>0</v>
      </c>
      <c r="DS13" s="411">
        <f>IF(ISERROR(VLOOKUP(X13,'環境依存文字（電子入札利用不可）'!$A:$A,1,FALSE))=TRUE,IF(SUBSTITUTE(X13,"　","")="",0,IF($CV$3&lt;=CODE(X13),IF(AND($DB$3&lt;=CODE(X13),CODE(X13)&lt;=$DD$3),0,IF(AND($DG$3&lt;=CODE(X13),CODE(X13)&lt;=$DI$3),0,1)),0)),1)</f>
        <v>0</v>
      </c>
      <c r="DU13" s="411">
        <f>IF(ISERROR(VLOOKUP(Z13,'環境依存文字（電子入札利用不可）'!$A:$A,1,FALSE))=TRUE,IF(SUBSTITUTE(Z13,"　","")="",0,IF($CV$3&lt;=CODE(Z13),IF(AND($DB$3&lt;=CODE(Z13),CODE(Z13)&lt;=$DD$3),0,IF(AND($DG$3&lt;=CODE(Z13),CODE(Z13)&lt;=$DI$3),0,1)),0)),1)</f>
        <v>0</v>
      </c>
      <c r="DW13" s="411">
        <f>IF(ISERROR(VLOOKUP(AB13,'環境依存文字（電子入札利用不可）'!$A:$A,1,FALSE))=TRUE,IF(SUBSTITUTE(AB13,"　","")="",0,IF($CV$3&lt;=CODE(AB13),IF(AND($DB$3&lt;=CODE(AB13),CODE(AB13)&lt;=$DD$3),0,IF(AND($DG$3&lt;=CODE(AB13),CODE(AB13)&lt;=$DI$3),0,1)),0)),1)</f>
        <v>0</v>
      </c>
      <c r="DY13" s="411">
        <f>IF(ISERROR(VLOOKUP(AD13,'環境依存文字（電子入札利用不可）'!$A:$A,1,FALSE))=TRUE,IF(SUBSTITUTE(AD13,"　","")="",0,IF($CV$3&lt;=CODE(AD13),IF(AND($DB$3&lt;=CODE(AD13),CODE(AD13)&lt;=$DD$3),0,IF(AND($DG$3&lt;=CODE(AD13),CODE(AD13)&lt;=$DI$3),0,1)),0)),1)</f>
        <v>0</v>
      </c>
      <c r="EA13" s="411">
        <f>IF(ISERROR(VLOOKUP(AF13,'環境依存文字（電子入札利用不可）'!$A:$A,1,FALSE))=TRUE,IF(SUBSTITUTE(AF13,"　","")="",0,IF($CV$3&lt;=CODE(AF13),IF(AND($DB$3&lt;=CODE(AF13),CODE(AF13)&lt;=$DD$3),0,IF(AND($DG$3&lt;=CODE(AF13),CODE(AF13)&lt;=$DI$3),0,1)),0)),1)</f>
        <v>0</v>
      </c>
      <c r="EC13" s="411">
        <f>IF(ISERROR(VLOOKUP(AH13,'環境依存文字（電子入札利用不可）'!$A:$A,1,FALSE))=TRUE,IF(SUBSTITUTE(AH13,"　","")="",0,IF($CV$3&lt;=CODE(AH13),IF(AND($DB$3&lt;=CODE(AH13),CODE(AH13)&lt;=$DD$3),0,IF(AND($DG$3&lt;=CODE(AH13),CODE(AH13)&lt;=$DI$3),0,1)),0)),1)</f>
        <v>0</v>
      </c>
      <c r="EE13" s="411">
        <f>IF(ISERROR(VLOOKUP(AJ13,'環境依存文字（電子入札利用不可）'!$A:$A,1,FALSE))=TRUE,IF(SUBSTITUTE(AJ13,"　","")="",0,IF($CV$3&lt;=CODE(AJ13),IF(AND($DB$3&lt;=CODE(AJ13),CODE(AJ13)&lt;=$DD$3),0,IF(AND($DG$3&lt;=CODE(AJ13),CODE(AJ13)&lt;=$DI$3),0,1)),0)),1)</f>
        <v>0</v>
      </c>
      <c r="EG13" s="411">
        <f>IF(ISERROR(VLOOKUP(AL13,'環境依存文字（電子入札利用不可）'!$A:$A,1,FALSE))=TRUE,IF(SUBSTITUTE(AL13,"　","")="",0,IF($CV$3&lt;=CODE(AL13),IF(AND($DB$3&lt;=CODE(AL13),CODE(AL13)&lt;=$DD$3),0,IF(AND($DG$3&lt;=CODE(AL13),CODE(AL13)&lt;=$DI$3),0,1)),0)),1)</f>
        <v>0</v>
      </c>
      <c r="EI13" s="411">
        <f>IF(ISERROR(VLOOKUP(AN13,'環境依存文字（電子入札利用不可）'!$A:$A,1,FALSE))=TRUE,IF(SUBSTITUTE(AN13,"　","")="",0,IF($CV$3&lt;=CODE(AN13),IF(AND($DB$3&lt;=CODE(AN13),CODE(AN13)&lt;=$DD$3),0,IF(AND($DG$3&lt;=CODE(AN13),CODE(AN13)&lt;=$DI$3),0,1)),0)),1)</f>
        <v>0</v>
      </c>
      <c r="EK13" s="411">
        <f>IF(ISERROR(VLOOKUP(AP13,'環境依存文字（電子入札利用不可）'!$A:$A,1,FALSE))=TRUE,IF(SUBSTITUTE(AP13,"　","")="",0,IF($CV$3&lt;=CODE(AP13),IF(AND($DB$3&lt;=CODE(AP13),CODE(AP13)&lt;=$DD$3),0,IF(AND($DG$3&lt;=CODE(AP13),CODE(AP13)&lt;=$DI$3),0,1)),0)),1)</f>
        <v>0</v>
      </c>
      <c r="EM13" s="411">
        <f>IF(ISERROR(VLOOKUP(AR13,'環境依存文字（電子入札利用不可）'!$A:$A,1,FALSE))=TRUE,IF(SUBSTITUTE(AR13,"　","")="",0,IF($CV$3&lt;=CODE(AR13),IF(AND($DB$3&lt;=CODE(AR13),CODE(AR13)&lt;=$DD$3),0,IF(AND($DG$3&lt;=CODE(AR13),CODE(AR13)&lt;=$DI$3),0,1)),0)),1)</f>
        <v>0</v>
      </c>
      <c r="EO13" s="411">
        <f>IF(ISERROR(VLOOKUP(AT13,'環境依存文字（電子入札利用不可）'!$A:$A,1,FALSE))=TRUE,IF(SUBSTITUTE(AT13,"　","")="",0,IF($CV$3&lt;=CODE(AT13),IF(AND($DB$3&lt;=CODE(AT13),CODE(AT13)&lt;=$DD$3),0,IF(AND($DG$3&lt;=CODE(AT13),CODE(AT13)&lt;=$DI$3),0,1)),0)),1)</f>
        <v>0</v>
      </c>
      <c r="EQ13" s="411">
        <f>IF(ISERROR(VLOOKUP(AV13,'環境依存文字（電子入札利用不可）'!$A:$A,1,FALSE))=TRUE,IF(SUBSTITUTE(AV13,"　","")="",0,IF($CV$3&lt;=CODE(AV13),IF(AND($DB$3&lt;=CODE(AV13),CODE(AV13)&lt;=$DD$3),0,IF(AND($DG$3&lt;=CODE(AV13),CODE(AV13)&lt;=$DI$3),0,1)),0)),1)</f>
        <v>0</v>
      </c>
      <c r="ES13" s="411">
        <f>IF(ISERROR(VLOOKUP(AX13,'環境依存文字（電子入札利用不可）'!$A:$A,1,FALSE))=TRUE,IF(SUBSTITUTE(AX13,"　","")="",0,IF($CV$3&lt;=CODE(AX13),IF(AND($DB$3&lt;=CODE(AX13),CODE(AX13)&lt;=$DD$3),0,IF(AND($DG$3&lt;=CODE(AX13),CODE(AX13)&lt;=$DI$3),0,1)),0)),1)</f>
        <v>0</v>
      </c>
      <c r="EU13" s="411">
        <f>IF(ISERROR(VLOOKUP(AZ13,'環境依存文字（電子入札利用不可）'!$A:$A,1,FALSE))=TRUE,IF(SUBSTITUTE(AZ13,"　","")="",0,IF($CV$3&lt;=CODE(AZ13),IF(AND($DB$3&lt;=CODE(AZ13),CODE(AZ13)&lt;=$DD$3),0,IF(AND($DG$3&lt;=CODE(AZ13),CODE(AZ13)&lt;=$DI$3),0,1)),0)),1)</f>
        <v>0</v>
      </c>
      <c r="EW13" s="411">
        <f>IF(ISERROR(VLOOKUP(BB13,'環境依存文字（電子入札利用不可）'!$A:$A,1,FALSE))=TRUE,IF(SUBSTITUTE(BB13,"　","")="",0,IF($CV$3&lt;=CODE(BB13),IF(AND($DB$3&lt;=CODE(BB13),CODE(BB13)&lt;=$DD$3),0,IF(AND($DG$3&lt;=CODE(BB13),CODE(BB13)&lt;=$DI$3),0,1)),0)),1)</f>
        <v>0</v>
      </c>
      <c r="EY13" s="411">
        <f>IF(ISERROR(VLOOKUP(BD13,'環境依存文字（電子入札利用不可）'!$A:$A,1,FALSE))=TRUE,IF(SUBSTITUTE(BD13,"　","")="",0,IF($CV$3&lt;=CODE(BD13),IF(AND($DB$3&lt;=CODE(BD13),CODE(BD13)&lt;=$DD$3),0,IF(AND($DG$3&lt;=CODE(BD13),CODE(BD13)&lt;=$DI$3),0,1)),0)),1)</f>
        <v>0</v>
      </c>
      <c r="FA13" s="411">
        <f>IF(ISERROR(VLOOKUP(BF13,'環境依存文字（電子入札利用不可）'!$A:$A,1,FALSE))=TRUE,IF(SUBSTITUTE(BF13,"　","")="",0,IF($CV$3&lt;=CODE(BF13),IF(AND($DB$3&lt;=CODE(BF13),CODE(BF13)&lt;=$DD$3),0,IF(AND($DG$3&lt;=CODE(BF13),CODE(BF13)&lt;=$DI$3),0,1)),0)),1)</f>
        <v>0</v>
      </c>
      <c r="FC13" s="411">
        <f>IF(ISERROR(VLOOKUP(BH13,'環境依存文字（電子入札利用不可）'!$A:$A,1,FALSE))=TRUE,IF(SUBSTITUTE(BH13,"　","")="",0,IF($CV$3&lt;=CODE(BH13),IF(AND($DB$3&lt;=CODE(BH13),CODE(BH13)&lt;=$DD$3),0,IF(AND($DG$3&lt;=CODE(BH13),CODE(BH13)&lt;=$DI$3),0,1)),0)),1)</f>
        <v>0</v>
      </c>
      <c r="FE13" s="411">
        <f>IF(ISERROR(VLOOKUP(BJ13,'環境依存文字（電子入札利用不可）'!$A:$A,1,FALSE))=TRUE,IF(SUBSTITUTE(BJ13,"　","")="",0,IF($CV$3&lt;=CODE(BJ13),IF(AND($DB$3&lt;=CODE(BJ13),CODE(BJ13)&lt;=$DD$3),0,IF(AND($DG$3&lt;=CODE(BJ13),CODE(BJ13)&lt;=$DI$3),0,1)),0)),1)</f>
        <v>0</v>
      </c>
      <c r="FG13" s="411">
        <f>IF(ISERROR(VLOOKUP(BL13,'環境依存文字（電子入札利用不可）'!$A:$A,1,FALSE))=TRUE,IF(SUBSTITUTE(BL13,"　","")="",0,IF($CV$3&lt;=CODE(BL13),IF(AND($DB$3&lt;=CODE(BL13),CODE(BL13)&lt;=$DD$3),0,IF(AND($DG$3&lt;=CODE(BL13),CODE(BL13)&lt;=$DI$3),0,1)),0)),1)</f>
        <v>0</v>
      </c>
      <c r="FI13" s="411">
        <f>IF(ISERROR(VLOOKUP(BN13,'環境依存文字（電子入札利用不可）'!$A:$A,1,FALSE))=TRUE,IF(SUBSTITUTE(BN13,"　","")="",0,IF($CV$3&lt;=CODE(BN13),IF(AND($DB$3&lt;=CODE(BN13),CODE(BN13)&lt;=$DD$3),0,IF(AND($DG$3&lt;=CODE(BN13),CODE(BN13)&lt;=$DI$3),0,1)),0)),1)</f>
        <v>0</v>
      </c>
      <c r="FK13" s="411">
        <f>IF(ISERROR(VLOOKUP(BP13,'環境依存文字（電子入札利用不可）'!$A:$A,1,FALSE))=TRUE,IF(SUBSTITUTE(BP13,"　","")="",0,IF($CV$3&lt;=CODE(BP13),IF(AND($DB$3&lt;=CODE(BP13),CODE(BP13)&lt;=$DD$3),0,IF(AND($DG$3&lt;=CODE(BP13),CODE(BP13)&lt;=$DI$3),0,1)),0)),1)</f>
        <v>0</v>
      </c>
    </row>
    <row r="14" spans="1:167" s="411" customFormat="1" ht="23.25" customHeight="1">
      <c r="A14" s="26"/>
      <c r="B14" s="1292" t="s">
        <v>35</v>
      </c>
      <c r="C14" s="1293"/>
      <c r="D14" s="1293"/>
      <c r="E14" s="1293"/>
      <c r="F14" s="1293"/>
      <c r="G14" s="1293"/>
      <c r="H14" s="1293"/>
      <c r="I14" s="1293"/>
      <c r="J14" s="1293"/>
      <c r="K14" s="1293"/>
      <c r="L14" s="1293"/>
      <c r="M14" s="1293"/>
      <c r="N14" s="1293"/>
      <c r="O14" s="1293"/>
      <c r="P14" s="1293"/>
      <c r="Q14" s="1294"/>
      <c r="R14" s="1293" t="s">
        <v>36</v>
      </c>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4"/>
      <c r="BR14" s="1311"/>
      <c r="BS14" s="1312"/>
      <c r="BT14" s="1280"/>
      <c r="BU14" s="1281"/>
      <c r="BV14" s="1281"/>
      <c r="BW14" s="1282"/>
      <c r="BX14" s="1283"/>
      <c r="BY14" s="1284"/>
      <c r="BZ14" s="1284"/>
      <c r="CA14" s="1284"/>
      <c r="CB14" s="1284"/>
      <c r="CC14" s="1284"/>
      <c r="CD14" s="1284"/>
      <c r="CE14" s="1285"/>
      <c r="CF14" s="1286"/>
      <c r="CG14" s="1287"/>
      <c r="CH14" s="1287"/>
      <c r="CI14" s="1287"/>
      <c r="CJ14" s="1287"/>
      <c r="CK14" s="1287"/>
      <c r="CL14" s="1287"/>
      <c r="CM14" s="1287"/>
      <c r="CN14" s="1287"/>
      <c r="CO14" s="1287"/>
      <c r="CP14" s="1287"/>
      <c r="CQ14" s="1288"/>
      <c r="CS14" s="589"/>
    </row>
    <row r="15" spans="1:167" s="411" customFormat="1" ht="23.25" customHeight="1">
      <c r="A15" s="37" t="s">
        <v>37</v>
      </c>
      <c r="B15" s="1227" t="str">
        <f>+IF(入力シート!$H19="","",MID(入力シート!$H19,入力シート!BJ$19,1))</f>
        <v/>
      </c>
      <c r="C15" s="1228"/>
      <c r="D15" s="1258" t="str">
        <f>+IF(入力シート!$H19="","",MID(入力シート!$H19,入力シート!BL$19,1))</f>
        <v/>
      </c>
      <c r="E15" s="1259"/>
      <c r="F15" s="1258" t="str">
        <f>+IF(入力シート!$H19="","",MID(入力シート!$H19,入力シート!BN$19,1))</f>
        <v/>
      </c>
      <c r="G15" s="1259"/>
      <c r="H15" s="1258" t="str">
        <f>+IF(入力シート!$H19="","",MID(入力シート!$H19,入力シート!BP$19,1))</f>
        <v/>
      </c>
      <c r="I15" s="1259"/>
      <c r="J15" s="1258" t="str">
        <f>+IF(入力シート!$H19="","",MID(入力シート!$H19,入力シート!BR$19,1))</f>
        <v/>
      </c>
      <c r="K15" s="1259"/>
      <c r="L15" s="1258" t="str">
        <f>+IF(入力シート!$H19="","",MID(入力シート!$H19,入力シート!BT$19,1))</f>
        <v/>
      </c>
      <c r="M15" s="1259"/>
      <c r="N15" s="1258" t="str">
        <f>+IF(入力シート!$H19="","",MID(入力シート!$H19,入力シート!BV$19,1))</f>
        <v/>
      </c>
      <c r="O15" s="1259"/>
      <c r="P15" s="1258" t="str">
        <f>+IF(入力シート!$H19="","",MID(入力シート!$H19,入力シート!BX$19,1))</f>
        <v/>
      </c>
      <c r="Q15" s="1223"/>
      <c r="R15" s="1227" t="str">
        <f>+IF(入力シート!$L19="","",MID(入力シート!$L19,入力シート!BJ$20,1))</f>
        <v/>
      </c>
      <c r="S15" s="1228"/>
      <c r="T15" s="1258" t="str">
        <f>+IF(入力シート!$L19="","",MID(入力シート!$L19,入力シート!BL$20,1))</f>
        <v/>
      </c>
      <c r="U15" s="1259"/>
      <c r="V15" s="1258" t="str">
        <f>+IF(入力シート!$L19="","",MID(入力シート!$L19,入力シート!BN$20,1))</f>
        <v/>
      </c>
      <c r="W15" s="1259"/>
      <c r="X15" s="1278" t="str">
        <f>+IF(入力シート!$L19="","",MID(入力シート!$L19,入力シート!BP$20,1))</f>
        <v/>
      </c>
      <c r="Y15" s="1279"/>
      <c r="Z15" s="1258" t="str">
        <f>+IF(入力シート!$L19="","",MID(入力シート!$L19,入力シート!BR$20,1))</f>
        <v/>
      </c>
      <c r="AA15" s="1259"/>
      <c r="AB15" s="1258" t="str">
        <f>+IF(入力シート!$L19="","",MID(入力シート!$L19,入力シート!BT$20,1))</f>
        <v/>
      </c>
      <c r="AC15" s="1259"/>
      <c r="AD15" s="1258" t="str">
        <f>+IF(入力シート!$L19="","",MID(入力シート!$L19,入力シート!BV$20,1))</f>
        <v/>
      </c>
      <c r="AE15" s="1259"/>
      <c r="AF15" s="1258" t="str">
        <f>+IF(入力シート!$L19="","",MID(入力シート!$L19,入力シート!BX$20,1))</f>
        <v/>
      </c>
      <c r="AG15" s="1259"/>
      <c r="AH15" s="1258" t="str">
        <f>+IF(入力シート!$L19="","",MID(入力シート!$L19,入力シート!BZ$20,1))</f>
        <v/>
      </c>
      <c r="AI15" s="1259"/>
      <c r="AJ15" s="1258" t="str">
        <f>+IF(入力シート!$L19="","",MID(入力シート!$L19,入力シート!CB$20,1))</f>
        <v/>
      </c>
      <c r="AK15" s="1259"/>
      <c r="AL15" s="1258" t="str">
        <f>+IF(入力シート!$L19="","",MID(入力シート!$L19,入力シート!CD$20,1))</f>
        <v/>
      </c>
      <c r="AM15" s="1259"/>
      <c r="AN15" s="1258" t="str">
        <f>+IF(入力シート!$L19="","",MID(入力シート!$L19,入力シート!CF$20,1))</f>
        <v/>
      </c>
      <c r="AO15" s="1259"/>
      <c r="AP15" s="1258" t="str">
        <f>+IF(入力シート!$L19="","",MID(入力シート!$L19,入力シート!CH$20,1))</f>
        <v/>
      </c>
      <c r="AQ15" s="1259"/>
      <c r="AR15" s="1258" t="str">
        <f>+IF(入力シート!$L19="","",MID(入力シート!$L19,入力シート!CJ$20,1))</f>
        <v/>
      </c>
      <c r="AS15" s="1259"/>
      <c r="AT15" s="1258" t="str">
        <f>+IF(入力シート!$L19="","",MID(入力シート!$L19,入力シート!CL$20,1))</f>
        <v/>
      </c>
      <c r="AU15" s="1259"/>
      <c r="AV15" s="1258" t="str">
        <f>+IF(入力シート!$L19="","",MID(入力シート!$L19,入力シート!CN$20,1))</f>
        <v/>
      </c>
      <c r="AW15" s="1259"/>
      <c r="AX15" s="1258" t="str">
        <f>+IF(入力シート!$L19="","",MID(入力シート!$L19,入力シート!CP$20,1))</f>
        <v/>
      </c>
      <c r="AY15" s="1259"/>
      <c r="AZ15" s="1258" t="str">
        <f>+IF(入力シート!$L19="","",MID(入力シート!$L19,入力シート!CR$20,1))</f>
        <v/>
      </c>
      <c r="BA15" s="1259"/>
      <c r="BB15" s="1258" t="str">
        <f>+IF(入力シート!$L19="","",MID(入力シート!$L19,入力シート!CT$20,1))</f>
        <v/>
      </c>
      <c r="BC15" s="1259"/>
      <c r="BD15" s="1258" t="str">
        <f>+IF(入力シート!$L19="","",MID(入力シート!$L19,入力シート!CV$20,1))</f>
        <v/>
      </c>
      <c r="BE15" s="1259"/>
      <c r="BF15" s="1258" t="str">
        <f>+IF(入力シート!$L19="","",MID(入力シート!$L19,入力シート!CX$20,1))</f>
        <v/>
      </c>
      <c r="BG15" s="1259"/>
      <c r="BH15" s="1258" t="str">
        <f>+IF(入力シート!$L19="","",MID(入力シート!$L19,入力シート!CZ$20,1))</f>
        <v/>
      </c>
      <c r="BI15" s="1259"/>
      <c r="BJ15" s="1258" t="str">
        <f>+IF(入力シート!$L19="","",MID(入力シート!$L19,入力シート!DB$20,1))</f>
        <v/>
      </c>
      <c r="BK15" s="1259"/>
      <c r="BL15" s="1258" t="str">
        <f>+IF(入力シート!$L19="","",MID(入力シート!$L19,入力シート!DD$20,1))</f>
        <v/>
      </c>
      <c r="BM15" s="1259"/>
      <c r="BN15" s="1258" t="str">
        <f>+IF(入力シート!$L19="","",MID(入力シート!$L19,入力シート!DF$20,1))</f>
        <v/>
      </c>
      <c r="BO15" s="1259"/>
      <c r="BP15" s="1258" t="str">
        <f>+IF(入力シート!$L19="","",MID(入力シート!$L19,入力シート!DH$20,1))</f>
        <v/>
      </c>
      <c r="BQ15" s="1223"/>
      <c r="BR15" s="1222" t="str">
        <f>+IF(入力シート!W19="○",1,"")</f>
        <v/>
      </c>
      <c r="BS15" s="1275"/>
      <c r="BT15" s="423" t="str">
        <f>+IF(MID(TEXT(入力シート!Y19,"000#"),1,1)="0","",MID(TEXT(入力シート!Y19,"000#"),1,1))</f>
        <v/>
      </c>
      <c r="BU15" s="424" t="str">
        <f>+IF(AND(BT15="",MID(TEXT(入力シート!Y19,"000#"),2,1)="0"),"",MID(TEXT(入力シート!Y19,"000#"),2,1))</f>
        <v/>
      </c>
      <c r="BV15" s="425" t="str">
        <f>+IF(AND(BU15="",MID(TEXT(入力シート!Y19,"000#"),3,1)="0"),"",MID(TEXT(入力シート!Y19,"000#"),3,1))</f>
        <v/>
      </c>
      <c r="BW15" s="426" t="str">
        <f>+IF(AND(BV15="",MID(TEXT(入力シート!Y19,"000#"),4,1)="0"),"",MID(TEXT(入力シート!Y19,"000#"),4,1))</f>
        <v/>
      </c>
      <c r="BX15" s="438" t="str">
        <f>+IF(入力シート!AA19="","",IF(MID(TEXT(入力シート!AA19,"00#"),1,1)="","",MID(TEXT(入力シート!AA19,"00#"),1,1)))</f>
        <v/>
      </c>
      <c r="BY15" s="439" t="str">
        <f>+IF(入力シート!AA19="","",IF(MID(TEXT(入力シート!AA19,"00#"),2,1)="","",MID(TEXT(入力シート!AA19,"00#"),2,1)))</f>
        <v/>
      </c>
      <c r="BZ15" s="440" t="str">
        <f>+IF(入力シート!AA19="","",IF(MID(TEXT(入力シート!AA19,"00#"),3,1)="","",MID(TEXT(入力シート!AA19,"00#"),3,1)))</f>
        <v/>
      </c>
      <c r="CA15" s="430" t="s">
        <v>34</v>
      </c>
      <c r="CB15" s="441" t="str">
        <f>+IF(入力シート!AD19="","",IF(MID(TEXT(入力シート!AD19,"000#"),1,1)="","",MID(TEXT(入力シート!AD19,"000#"),1,1)))</f>
        <v/>
      </c>
      <c r="CC15" s="432" t="str">
        <f>+IF(入力シート!AD19="","",IF(MID(TEXT(入力シート!AD19,"000#"),2,1)="","",MID(TEXT(入力シート!AD19,"000#"),2,1)))</f>
        <v/>
      </c>
      <c r="CD15" s="432" t="str">
        <f>+IF(入力シート!AD19="","",IF(MID(TEXT(入力シート!AD19,"000#"),3,1)="","",MID(TEXT(入力シート!AD19,"000#"),3,1)))</f>
        <v/>
      </c>
      <c r="CE15" s="433" t="str">
        <f>+IF(入力シート!AD19="","",IF(MID(TEXT(入力シート!AD19,"000#"),4,1)="","",MID(TEXT(入力シート!AD19,"000#"),4,1)))</f>
        <v/>
      </c>
      <c r="CF15" s="441" t="str">
        <f>+IF(入力シート!$AZ19="","",MID(入力シート!$AZ19,入力シート!BJ$16,1))</f>
        <v>-</v>
      </c>
      <c r="CG15" s="439" t="str">
        <f>+IF(入力シート!$AZ19="","",MID(入力シート!$AZ19,入力シート!BK$16,1))</f>
        <v>-</v>
      </c>
      <c r="CH15" s="439" t="str">
        <f>+IF(入力シート!$AZ19="","",MID(入力シート!$AZ19,入力シート!BL$16,1))</f>
        <v/>
      </c>
      <c r="CI15" s="439" t="str">
        <f>+IF(入力シート!$AZ19="","",MID(入力シート!$AZ19,入力シート!BM$16,1))</f>
        <v/>
      </c>
      <c r="CJ15" s="439" t="str">
        <f>+IF(入力シート!$AZ19="","",MID(入力シート!$AZ19,入力シート!BN$16,1))</f>
        <v/>
      </c>
      <c r="CK15" s="439" t="str">
        <f>+IF(入力シート!$AZ19="","",MID(入力シート!$AZ19,入力シート!BO$16,1))</f>
        <v/>
      </c>
      <c r="CL15" s="439" t="str">
        <f>+IF(入力シート!$AZ19="","",MID(入力シート!$AZ19,入力シート!BP$16,1))</f>
        <v/>
      </c>
      <c r="CM15" s="432" t="str">
        <f>+IF(入力シート!$AZ19="","",MID(入力シート!$AZ19,入力シート!BQ$16,1))</f>
        <v/>
      </c>
      <c r="CN15" s="432" t="str">
        <f>+IF(入力シート!$AZ19="","",MID(入力シート!$AZ19,入力シート!BR$16,1))</f>
        <v/>
      </c>
      <c r="CO15" s="432" t="str">
        <f>+IF(入力シート!$AZ19="","",MID(入力シート!$AZ19,入力シート!BS$16,1))</f>
        <v/>
      </c>
      <c r="CP15" s="442" t="str">
        <f>+IF(入力シート!$AZ19="","",MID(入力シート!$AZ19,入力シート!BT$16,1))</f>
        <v/>
      </c>
      <c r="CQ15" s="433" t="str">
        <f>+IF(入力シート!$AZ19="","",MID(入力シート!$AZ19,入力シート!BU$16,1))</f>
        <v/>
      </c>
      <c r="CS15" s="589"/>
      <c r="CU15" s="589">
        <f>+SUM(CV15:GR15)</f>
        <v>0</v>
      </c>
      <c r="CW15" s="411">
        <f>IF(ISERROR(VLOOKUP(B15,'環境依存文字（電子入札利用不可）'!$A:$A,1,FALSE))=TRUE,IF(SUBSTITUTE(B15,"　","")="",0,IF($CV$3&lt;=CODE(B15),IF(AND($DB$3&lt;=CODE(B15),CODE(B15)&lt;=$DD$3),0,IF(AND($DG$3&lt;=CODE(B15),CODE(B15)&lt;=$DI$3),0,1)),0)),1)</f>
        <v>0</v>
      </c>
      <c r="CY15" s="411">
        <f>IF(ISERROR(VLOOKUP(D15,'環境依存文字（電子入札利用不可）'!$A:$A,1,FALSE))=TRUE,IF(SUBSTITUTE(D15,"　","")="",0,IF($CV$3&lt;=CODE(D15),IF(AND($DB$3&lt;=CODE(D15),CODE(D15)&lt;=$DD$3),0,IF(AND($DG$3&lt;=CODE(D15),CODE(D15)&lt;=$DI$3),0,1)),0)),1)</f>
        <v>0</v>
      </c>
      <c r="DA15" s="411">
        <f>IF(ISERROR(VLOOKUP(F15,'環境依存文字（電子入札利用不可）'!$A:$A,1,FALSE))=TRUE,IF(SUBSTITUTE(F15,"　","")="",0,IF($CV$3&lt;=CODE(F15),IF(AND($DB$3&lt;=CODE(F15),CODE(F15)&lt;=$DD$3),0,IF(AND($DG$3&lt;=CODE(F15),CODE(F15)&lt;=$DI$3),0,1)),0)),1)</f>
        <v>0</v>
      </c>
      <c r="DC15" s="411">
        <f>IF(ISERROR(VLOOKUP(H15,'環境依存文字（電子入札利用不可）'!$A:$A,1,FALSE))=TRUE,IF(SUBSTITUTE(H15,"　","")="",0,IF($CV$3&lt;=CODE(H15),IF(AND($DB$3&lt;=CODE(H15),CODE(H15)&lt;=$DD$3),0,IF(AND($DG$3&lt;=CODE(H15),CODE(H15)&lt;=$DI$3),0,1)),0)),1)</f>
        <v>0</v>
      </c>
      <c r="DE15" s="411">
        <f>IF(ISERROR(VLOOKUP(J15,'環境依存文字（電子入札利用不可）'!$A:$A,1,FALSE))=TRUE,IF(SUBSTITUTE(J15,"　","")="",0,IF($CV$3&lt;=CODE(J15),IF(AND($DB$3&lt;=CODE(J15),CODE(J15)&lt;=$DD$3),0,IF(AND($DG$3&lt;=CODE(J15),CODE(J15)&lt;=$DI$3),0,1)),0)),1)</f>
        <v>0</v>
      </c>
      <c r="DG15" s="411">
        <f>IF(ISERROR(VLOOKUP(L15,'環境依存文字（電子入札利用不可）'!$A:$A,1,FALSE))=TRUE,IF(SUBSTITUTE(L15,"　","")="",0,IF($CV$3&lt;=CODE(L15),IF(AND($DB$3&lt;=CODE(L15),CODE(L15)&lt;=$DD$3),0,IF(AND($DG$3&lt;=CODE(L15),CODE(L15)&lt;=$DI$3),0,1)),0)),1)</f>
        <v>0</v>
      </c>
      <c r="DI15" s="411">
        <f>IF(ISERROR(VLOOKUP(N15,'環境依存文字（電子入札利用不可）'!$A:$A,1,FALSE))=TRUE,IF(SUBSTITUTE(N15,"　","")="",0,IF($CV$3&lt;=CODE(N15),IF(AND($DB$3&lt;=CODE(N15),CODE(N15)&lt;=$DD$3),0,IF(AND($DG$3&lt;=CODE(N15),CODE(N15)&lt;=$DI$3),0,1)),0)),1)</f>
        <v>0</v>
      </c>
      <c r="DK15" s="411">
        <f>IF(ISERROR(VLOOKUP(P15,'環境依存文字（電子入札利用不可）'!$A:$A,1,FALSE))=TRUE,IF(SUBSTITUTE(P15,"　","")="",0,IF($CV$3&lt;=CODE(P15),IF(AND($DB$3&lt;=CODE(P15),CODE(P15)&lt;=$DD$3),0,IF(AND($DG$3&lt;=CODE(P15),CODE(P15)&lt;=$DI$3),0,1)),0)),1)</f>
        <v>0</v>
      </c>
      <c r="DM15" s="411">
        <f>IF(ISERROR(VLOOKUP(R15,'環境依存文字（電子入札利用不可）'!$A:$A,1,FALSE))=TRUE,IF(SUBSTITUTE(R15,"　","")="",0,IF($CV$3&lt;=CODE(R15),IF(AND($DB$3&lt;=CODE(R15),CODE(R15)&lt;=$DD$3),0,IF(AND($DG$3&lt;=CODE(R15),CODE(R15)&lt;=$DI$3),0,1)),0)),1)</f>
        <v>0</v>
      </c>
      <c r="DO15" s="411">
        <f>IF(ISERROR(VLOOKUP(T15,'環境依存文字（電子入札利用不可）'!$A:$A,1,FALSE))=TRUE,IF(SUBSTITUTE(T15,"　","")="",0,IF($CV$3&lt;=CODE(T15),IF(AND($DB$3&lt;=CODE(T15),CODE(T15)&lt;=$DD$3),0,IF(AND($DG$3&lt;=CODE(T15),CODE(T15)&lt;=$DI$3),0,1)),0)),1)</f>
        <v>0</v>
      </c>
      <c r="DQ15" s="411">
        <f>IF(ISERROR(VLOOKUP(V15,'環境依存文字（電子入札利用不可）'!$A:$A,1,FALSE))=TRUE,IF(SUBSTITUTE(V15,"　","")="",0,IF($CV$3&lt;=CODE(V15),IF(AND($DB$3&lt;=CODE(V15),CODE(V15)&lt;=$DD$3),0,IF(AND($DG$3&lt;=CODE(V15),CODE(V15)&lt;=$DI$3),0,1)),0)),1)</f>
        <v>0</v>
      </c>
      <c r="DS15" s="411">
        <f>IF(ISERROR(VLOOKUP(X15,'環境依存文字（電子入札利用不可）'!$A:$A,1,FALSE))=TRUE,IF(SUBSTITUTE(X15,"　","")="",0,IF($CV$3&lt;=CODE(X15),IF(AND($DB$3&lt;=CODE(X15),CODE(X15)&lt;=$DD$3),0,IF(AND($DG$3&lt;=CODE(X15),CODE(X15)&lt;=$DI$3),0,1)),0)),1)</f>
        <v>0</v>
      </c>
      <c r="DU15" s="411">
        <f>IF(ISERROR(VLOOKUP(Z15,'環境依存文字（電子入札利用不可）'!$A:$A,1,FALSE))=TRUE,IF(SUBSTITUTE(Z15,"　","")="",0,IF($CV$3&lt;=CODE(Z15),IF(AND($DB$3&lt;=CODE(Z15),CODE(Z15)&lt;=$DD$3),0,IF(AND($DG$3&lt;=CODE(Z15),CODE(Z15)&lt;=$DI$3),0,1)),0)),1)</f>
        <v>0</v>
      </c>
      <c r="DW15" s="411">
        <f>IF(ISERROR(VLOOKUP(AB15,'環境依存文字（電子入札利用不可）'!$A:$A,1,FALSE))=TRUE,IF(SUBSTITUTE(AB15,"　","")="",0,IF($CV$3&lt;=CODE(AB15),IF(AND($DB$3&lt;=CODE(AB15),CODE(AB15)&lt;=$DD$3),0,IF(AND($DG$3&lt;=CODE(AB15),CODE(AB15)&lt;=$DI$3),0,1)),0)),1)</f>
        <v>0</v>
      </c>
      <c r="DY15" s="411">
        <f>IF(ISERROR(VLOOKUP(AD15,'環境依存文字（電子入札利用不可）'!$A:$A,1,FALSE))=TRUE,IF(SUBSTITUTE(AD15,"　","")="",0,IF($CV$3&lt;=CODE(AD15),IF(AND($DB$3&lt;=CODE(AD15),CODE(AD15)&lt;=$DD$3),0,IF(AND($DG$3&lt;=CODE(AD15),CODE(AD15)&lt;=$DI$3),0,1)),0)),1)</f>
        <v>0</v>
      </c>
      <c r="EA15" s="411">
        <f>IF(ISERROR(VLOOKUP(AF15,'環境依存文字（電子入札利用不可）'!$A:$A,1,FALSE))=TRUE,IF(SUBSTITUTE(AF15,"　","")="",0,IF($CV$3&lt;=CODE(AF15),IF(AND($DB$3&lt;=CODE(AF15),CODE(AF15)&lt;=$DD$3),0,IF(AND($DG$3&lt;=CODE(AF15),CODE(AF15)&lt;=$DI$3),0,1)),0)),1)</f>
        <v>0</v>
      </c>
      <c r="EC15" s="411">
        <f>IF(ISERROR(VLOOKUP(AH15,'環境依存文字（電子入札利用不可）'!$A:$A,1,FALSE))=TRUE,IF(SUBSTITUTE(AH15,"　","")="",0,IF($CV$3&lt;=CODE(AH15),IF(AND($DB$3&lt;=CODE(AH15),CODE(AH15)&lt;=$DD$3),0,IF(AND($DG$3&lt;=CODE(AH15),CODE(AH15)&lt;=$DI$3),0,1)),0)),1)</f>
        <v>0</v>
      </c>
      <c r="EE15" s="411">
        <f>IF(ISERROR(VLOOKUP(AJ15,'環境依存文字（電子入札利用不可）'!$A:$A,1,FALSE))=TRUE,IF(SUBSTITUTE(AJ15,"　","")="",0,IF($CV$3&lt;=CODE(AJ15),IF(AND($DB$3&lt;=CODE(AJ15),CODE(AJ15)&lt;=$DD$3),0,IF(AND($DG$3&lt;=CODE(AJ15),CODE(AJ15)&lt;=$DI$3),0,1)),0)),1)</f>
        <v>0</v>
      </c>
      <c r="EG15" s="411">
        <f>IF(ISERROR(VLOOKUP(AL15,'環境依存文字（電子入札利用不可）'!$A:$A,1,FALSE))=TRUE,IF(SUBSTITUTE(AL15,"　","")="",0,IF($CV$3&lt;=CODE(AL15),IF(AND($DB$3&lt;=CODE(AL15),CODE(AL15)&lt;=$DD$3),0,IF(AND($DG$3&lt;=CODE(AL15),CODE(AL15)&lt;=$DI$3),0,1)),0)),1)</f>
        <v>0</v>
      </c>
      <c r="EI15" s="411">
        <f>IF(ISERROR(VLOOKUP(AN15,'環境依存文字（電子入札利用不可）'!$A:$A,1,FALSE))=TRUE,IF(SUBSTITUTE(AN15,"　","")="",0,IF($CV$3&lt;=CODE(AN15),IF(AND($DB$3&lt;=CODE(AN15),CODE(AN15)&lt;=$DD$3),0,IF(AND($DG$3&lt;=CODE(AN15),CODE(AN15)&lt;=$DI$3),0,1)),0)),1)</f>
        <v>0</v>
      </c>
      <c r="EK15" s="411">
        <f>IF(ISERROR(VLOOKUP(AP15,'環境依存文字（電子入札利用不可）'!$A:$A,1,FALSE))=TRUE,IF(SUBSTITUTE(AP15,"　","")="",0,IF($CV$3&lt;=CODE(AP15),IF(AND($DB$3&lt;=CODE(AP15),CODE(AP15)&lt;=$DD$3),0,IF(AND($DG$3&lt;=CODE(AP15),CODE(AP15)&lt;=$DI$3),0,1)),0)),1)</f>
        <v>0</v>
      </c>
      <c r="EM15" s="411">
        <f>IF(ISERROR(VLOOKUP(AR15,'環境依存文字（電子入札利用不可）'!$A:$A,1,FALSE))=TRUE,IF(SUBSTITUTE(AR15,"　","")="",0,IF($CV$3&lt;=CODE(AR15),IF(AND($DB$3&lt;=CODE(AR15),CODE(AR15)&lt;=$DD$3),0,IF(AND($DG$3&lt;=CODE(AR15),CODE(AR15)&lt;=$DI$3),0,1)),0)),1)</f>
        <v>0</v>
      </c>
      <c r="EO15" s="411">
        <f>IF(ISERROR(VLOOKUP(AT15,'環境依存文字（電子入札利用不可）'!$A:$A,1,FALSE))=TRUE,IF(SUBSTITUTE(AT15,"　","")="",0,IF($CV$3&lt;=CODE(AT15),IF(AND($DB$3&lt;=CODE(AT15),CODE(AT15)&lt;=$DD$3),0,IF(AND($DG$3&lt;=CODE(AT15),CODE(AT15)&lt;=$DI$3),0,1)),0)),1)</f>
        <v>0</v>
      </c>
      <c r="EQ15" s="411">
        <f>IF(ISERROR(VLOOKUP(AV15,'環境依存文字（電子入札利用不可）'!$A:$A,1,FALSE))=TRUE,IF(SUBSTITUTE(AV15,"　","")="",0,IF($CV$3&lt;=CODE(AV15),IF(AND($DB$3&lt;=CODE(AV15),CODE(AV15)&lt;=$DD$3),0,IF(AND($DG$3&lt;=CODE(AV15),CODE(AV15)&lt;=$DI$3),0,1)),0)),1)</f>
        <v>0</v>
      </c>
      <c r="ES15" s="411">
        <f>IF(ISERROR(VLOOKUP(AX15,'環境依存文字（電子入札利用不可）'!$A:$A,1,FALSE))=TRUE,IF(SUBSTITUTE(AX15,"　","")="",0,IF($CV$3&lt;=CODE(AX15),IF(AND($DB$3&lt;=CODE(AX15),CODE(AX15)&lt;=$DD$3),0,IF(AND($DG$3&lt;=CODE(AX15),CODE(AX15)&lt;=$DI$3),0,1)),0)),1)</f>
        <v>0</v>
      </c>
      <c r="EU15" s="411">
        <f>IF(ISERROR(VLOOKUP(AZ15,'環境依存文字（電子入札利用不可）'!$A:$A,1,FALSE))=TRUE,IF(SUBSTITUTE(AZ15,"　","")="",0,IF($CV$3&lt;=CODE(AZ15),IF(AND($DB$3&lt;=CODE(AZ15),CODE(AZ15)&lt;=$DD$3),0,IF(AND($DG$3&lt;=CODE(AZ15),CODE(AZ15)&lt;=$DI$3),0,1)),0)),1)</f>
        <v>0</v>
      </c>
      <c r="EW15" s="411">
        <f>IF(ISERROR(VLOOKUP(BB15,'環境依存文字（電子入札利用不可）'!$A:$A,1,FALSE))=TRUE,IF(SUBSTITUTE(BB15,"　","")="",0,IF($CV$3&lt;=CODE(BB15),IF(AND($DB$3&lt;=CODE(BB15),CODE(BB15)&lt;=$DD$3),0,IF(AND($DG$3&lt;=CODE(BB15),CODE(BB15)&lt;=$DI$3),0,1)),0)),1)</f>
        <v>0</v>
      </c>
      <c r="EY15" s="411">
        <f>IF(ISERROR(VLOOKUP(BD15,'環境依存文字（電子入札利用不可）'!$A:$A,1,FALSE))=TRUE,IF(SUBSTITUTE(BD15,"　","")="",0,IF($CV$3&lt;=CODE(BD15),IF(AND($DB$3&lt;=CODE(BD15),CODE(BD15)&lt;=$DD$3),0,IF(AND($DG$3&lt;=CODE(BD15),CODE(BD15)&lt;=$DI$3),0,1)),0)),1)</f>
        <v>0</v>
      </c>
      <c r="FA15" s="411">
        <f>IF(ISERROR(VLOOKUP(BF15,'環境依存文字（電子入札利用不可）'!$A:$A,1,FALSE))=TRUE,IF(SUBSTITUTE(BF15,"　","")="",0,IF($CV$3&lt;=CODE(BF15),IF(AND($DB$3&lt;=CODE(BF15),CODE(BF15)&lt;=$DD$3),0,IF(AND($DG$3&lt;=CODE(BF15),CODE(BF15)&lt;=$DI$3),0,1)),0)),1)</f>
        <v>0</v>
      </c>
      <c r="FC15" s="411">
        <f>IF(ISERROR(VLOOKUP(BH15,'環境依存文字（電子入札利用不可）'!$A:$A,1,FALSE))=TRUE,IF(SUBSTITUTE(BH15,"　","")="",0,IF($CV$3&lt;=CODE(BH15),IF(AND($DB$3&lt;=CODE(BH15),CODE(BH15)&lt;=$DD$3),0,IF(AND($DG$3&lt;=CODE(BH15),CODE(BH15)&lt;=$DI$3),0,1)),0)),1)</f>
        <v>0</v>
      </c>
      <c r="FE15" s="411">
        <f>IF(ISERROR(VLOOKUP(BJ15,'環境依存文字（電子入札利用不可）'!$A:$A,1,FALSE))=TRUE,IF(SUBSTITUTE(BJ15,"　","")="",0,IF($CV$3&lt;=CODE(BJ15),IF(AND($DB$3&lt;=CODE(BJ15),CODE(BJ15)&lt;=$DD$3),0,IF(AND($DG$3&lt;=CODE(BJ15),CODE(BJ15)&lt;=$DI$3),0,1)),0)),1)</f>
        <v>0</v>
      </c>
      <c r="FG15" s="411">
        <f>IF(ISERROR(VLOOKUP(BL15,'環境依存文字（電子入札利用不可）'!$A:$A,1,FALSE))=TRUE,IF(SUBSTITUTE(BL15,"　","")="",0,IF($CV$3&lt;=CODE(BL15),IF(AND($DB$3&lt;=CODE(BL15),CODE(BL15)&lt;=$DD$3),0,IF(AND($DG$3&lt;=CODE(BL15),CODE(BL15)&lt;=$DI$3),0,1)),0)),1)</f>
        <v>0</v>
      </c>
      <c r="FI15" s="411">
        <f>IF(ISERROR(VLOOKUP(BN15,'環境依存文字（電子入札利用不可）'!$A:$A,1,FALSE))=TRUE,IF(SUBSTITUTE(BN15,"　","")="",0,IF($CV$3&lt;=CODE(BN15),IF(AND($DB$3&lt;=CODE(BN15),CODE(BN15)&lt;=$DD$3),0,IF(AND($DG$3&lt;=CODE(BN15),CODE(BN15)&lt;=$DI$3),0,1)),0)),1)</f>
        <v>0</v>
      </c>
      <c r="FK15" s="411">
        <f>IF(ISERROR(VLOOKUP(BP15,'環境依存文字（電子入札利用不可）'!$A:$A,1,FALSE))=TRUE,IF(SUBSTITUTE(BP15,"　","")="",0,IF($CV$3&lt;=CODE(BP15),IF(AND($DB$3&lt;=CODE(BP15),CODE(BP15)&lt;=$DD$3),0,IF(AND($DG$3&lt;=CODE(BP15),CODE(BP15)&lt;=$DI$3),0,1)),0)),1)</f>
        <v>0</v>
      </c>
    </row>
    <row r="16" spans="1:167" s="411" customFormat="1" ht="23.25" customHeight="1">
      <c r="A16" s="26" t="s">
        <v>38</v>
      </c>
      <c r="B16" s="1222" t="str">
        <f>+IF(入力シート!$H20="","",MID(入力シート!$H20,入力シート!BJ$19,1))</f>
        <v/>
      </c>
      <c r="C16" s="1259"/>
      <c r="D16" s="1258" t="str">
        <f>+IF(入力シート!$H20="","",MID(入力シート!$H20,入力シート!BL$19,1))</f>
        <v/>
      </c>
      <c r="E16" s="1259"/>
      <c r="F16" s="1258" t="str">
        <f>+IF(入力シート!$H20="","",MID(入力シート!$H20,入力シート!BN$19,1))</f>
        <v/>
      </c>
      <c r="G16" s="1259"/>
      <c r="H16" s="1258" t="str">
        <f>+IF(入力シート!$H20="","",MID(入力シート!$H20,入力シート!BP$19,1))</f>
        <v/>
      </c>
      <c r="I16" s="1259"/>
      <c r="J16" s="1258" t="str">
        <f>+IF(入力シート!$H20="","",MID(入力シート!$H20,入力シート!BR$19,1))</f>
        <v/>
      </c>
      <c r="K16" s="1259"/>
      <c r="L16" s="1258" t="str">
        <f>+IF(入力シート!$H20="","",MID(入力シート!$H20,入力シート!BT$19,1))</f>
        <v/>
      </c>
      <c r="M16" s="1259"/>
      <c r="N16" s="1258" t="str">
        <f>+IF(入力シート!$H20="","",MID(入力シート!$H20,入力シート!BV$19,1))</f>
        <v/>
      </c>
      <c r="O16" s="1259"/>
      <c r="P16" s="1258" t="str">
        <f>+IF(入力シート!$H20="","",MID(入力シート!$H20,入力シート!BX$19,1))</f>
        <v/>
      </c>
      <c r="Q16" s="1223"/>
      <c r="R16" s="1227" t="str">
        <f>+IF(入力シート!$L20="","",MID(入力シート!$L20,入力シート!BJ$20,1))</f>
        <v/>
      </c>
      <c r="S16" s="1228"/>
      <c r="T16" s="1228" t="str">
        <f>+IF(入力シート!$L20="","",MID(入力シート!$L20,入力シート!BL$20,1))</f>
        <v/>
      </c>
      <c r="U16" s="1228"/>
      <c r="V16" s="1228" t="str">
        <f>+IF(入力シート!$L20="","",MID(入力シート!$L20,入力シート!BN$20,1))</f>
        <v/>
      </c>
      <c r="W16" s="1228"/>
      <c r="X16" s="1228" t="str">
        <f>+IF(入力シート!$L20="","",MID(入力シート!$L20,入力シート!BP$20,1))</f>
        <v/>
      </c>
      <c r="Y16" s="1228"/>
      <c r="Z16" s="1228" t="str">
        <f>+IF(入力シート!$L20="","",MID(入力シート!$L20,入力シート!BR$20,1))</f>
        <v/>
      </c>
      <c r="AA16" s="1228"/>
      <c r="AB16" s="1228" t="str">
        <f>+IF(入力シート!$L20="","",MID(入力シート!$L20,入力シート!BT$20,1))</f>
        <v/>
      </c>
      <c r="AC16" s="1228"/>
      <c r="AD16" s="1228" t="str">
        <f>+IF(入力シート!$L20="","",MID(入力シート!$L20,入力シート!BV$20,1))</f>
        <v/>
      </c>
      <c r="AE16" s="1228"/>
      <c r="AF16" s="1228" t="str">
        <f>+IF(入力シート!$L20="","",MID(入力シート!$L20,入力シート!BX$20,1))</f>
        <v/>
      </c>
      <c r="AG16" s="1228"/>
      <c r="AH16" s="1228" t="str">
        <f>+IF(入力シート!$L20="","",MID(入力シート!$L20,入力シート!BZ$20,1))</f>
        <v/>
      </c>
      <c r="AI16" s="1228"/>
      <c r="AJ16" s="1228" t="str">
        <f>+IF(入力シート!$L20="","",MID(入力シート!$L20,入力シート!CB$20,1))</f>
        <v/>
      </c>
      <c r="AK16" s="1228"/>
      <c r="AL16" s="1228" t="str">
        <f>+IF(入力シート!$L20="","",MID(入力シート!$L20,入力シート!CD$20,1))</f>
        <v/>
      </c>
      <c r="AM16" s="1228"/>
      <c r="AN16" s="1228" t="str">
        <f>+IF(入力シート!$L20="","",MID(入力シート!$L20,入力シート!CF$20,1))</f>
        <v/>
      </c>
      <c r="AO16" s="1228"/>
      <c r="AP16" s="1228" t="str">
        <f>+IF(入力シート!$L20="","",MID(入力シート!$L20,入力シート!CH$20,1))</f>
        <v/>
      </c>
      <c r="AQ16" s="1228"/>
      <c r="AR16" s="1228" t="str">
        <f>+IF(入力シート!$L20="","",MID(入力シート!$L20,入力シート!CJ$20,1))</f>
        <v/>
      </c>
      <c r="AS16" s="1228"/>
      <c r="AT16" s="1228" t="str">
        <f>+IF(入力シート!$L20="","",MID(入力シート!$L20,入力シート!CL$20,1))</f>
        <v/>
      </c>
      <c r="AU16" s="1228"/>
      <c r="AV16" s="1228" t="str">
        <f>+IF(入力シート!$L20="","",MID(入力シート!$L20,入力シート!CN$20,1))</f>
        <v/>
      </c>
      <c r="AW16" s="1228"/>
      <c r="AX16" s="1228" t="str">
        <f>+IF(入力シート!$L20="","",MID(入力シート!$L20,入力シート!CP$20,1))</f>
        <v/>
      </c>
      <c r="AY16" s="1228"/>
      <c r="AZ16" s="1228" t="str">
        <f>+IF(入力シート!$L20="","",MID(入力シート!$L20,入力シート!CR$20,1))</f>
        <v/>
      </c>
      <c r="BA16" s="1228"/>
      <c r="BB16" s="1228" t="str">
        <f>+IF(入力シート!$L20="","",MID(入力シート!$L20,入力シート!CT$20,1))</f>
        <v/>
      </c>
      <c r="BC16" s="1228"/>
      <c r="BD16" s="1228" t="str">
        <f>+IF(入力シート!$L20="","",MID(入力シート!$L20,入力シート!CV$20,1))</f>
        <v/>
      </c>
      <c r="BE16" s="1228"/>
      <c r="BF16" s="1228" t="str">
        <f>+IF(入力シート!$L20="","",MID(入力シート!$L20,入力シート!CX$20,1))</f>
        <v/>
      </c>
      <c r="BG16" s="1228"/>
      <c r="BH16" s="1228" t="str">
        <f>+IF(入力シート!$L20="","",MID(入力シート!$L20,入力シート!CZ$20,1))</f>
        <v/>
      </c>
      <c r="BI16" s="1228"/>
      <c r="BJ16" s="1228" t="str">
        <f>+IF(入力シート!$L20="","",MID(入力シート!$L20,入力シート!DB$20,1))</f>
        <v/>
      </c>
      <c r="BK16" s="1228"/>
      <c r="BL16" s="1228" t="str">
        <f>+IF(入力シート!$L20="","",MID(入力シート!$L20,入力シート!DD$20,1))</f>
        <v/>
      </c>
      <c r="BM16" s="1228"/>
      <c r="BN16" s="1228" t="str">
        <f>+IF(入力シート!$L20="","",MID(入力シート!$L20,入力シート!DF$20,1))</f>
        <v/>
      </c>
      <c r="BO16" s="1228"/>
      <c r="BP16" s="1228" t="str">
        <f>+IF(入力シート!$L20="","",MID(入力シート!$L20,入力シート!DH$20,1))</f>
        <v/>
      </c>
      <c r="BQ16" s="1247"/>
      <c r="BR16" s="1222" t="str">
        <f>+IF(入力シート!W20="○",1,"")</f>
        <v/>
      </c>
      <c r="BS16" s="1275"/>
      <c r="BT16" s="423" t="str">
        <f>+IF(MID(TEXT(入力シート!Y20,"000#"),1,1)="0","",MID(TEXT(入力シート!Y20,"000#"),1,1))</f>
        <v/>
      </c>
      <c r="BU16" s="424" t="str">
        <f>+IF(AND(BT16="",MID(TEXT(入力シート!Y20,"000#"),2,1)="0"),"",MID(TEXT(入力シート!Y20,"000#"),2,1))</f>
        <v/>
      </c>
      <c r="BV16" s="425" t="str">
        <f>+IF(AND(BU16="",MID(TEXT(入力シート!Y20,"000#"),3,1)="0"),"",MID(TEXT(入力シート!Y20,"000#"),3,1))</f>
        <v/>
      </c>
      <c r="BW16" s="426" t="str">
        <f>+IF(AND(BV16="",MID(TEXT(入力シート!Y20,"000#"),4,1)="0"),"",MID(TEXT(入力シート!Y20,"000#"),4,1))</f>
        <v/>
      </c>
      <c r="BX16" s="438" t="str">
        <f>+IF(入力シート!AA20="","",IF(MID(TEXT(入力シート!AA20,"00#"),1,1)="","",MID(TEXT(入力シート!AA20,"00#"),1,1)))</f>
        <v/>
      </c>
      <c r="BY16" s="439" t="str">
        <f>+IF(入力シート!AA20="","",IF(MID(TEXT(入力シート!AA20,"00#"),2,1)="","",MID(TEXT(入力シート!AA20,"00#"),2,1)))</f>
        <v/>
      </c>
      <c r="BZ16" s="440" t="str">
        <f>+IF(入力シート!AA20="","",IF(MID(TEXT(入力シート!AA20,"00#"),3,1)="","",MID(TEXT(入力シート!AA20,"00#"),3,1)))</f>
        <v/>
      </c>
      <c r="CA16" s="430" t="s">
        <v>34</v>
      </c>
      <c r="CB16" s="441" t="str">
        <f>+IF(入力シート!AD20="","",IF(MID(TEXT(入力シート!AD20,"000#"),1,1)="","",MID(TEXT(入力シート!AD20,"000#"),1,1)))</f>
        <v/>
      </c>
      <c r="CC16" s="432" t="str">
        <f>+IF(入力シート!AD20="","",IF(MID(TEXT(入力シート!AD20,"000#"),2,1)="","",MID(TEXT(入力シート!AD20,"000#"),2,1)))</f>
        <v/>
      </c>
      <c r="CD16" s="432" t="str">
        <f>+IF(入力シート!AD20="","",IF(MID(TEXT(入力シート!AD20,"000#"),3,1)="","",MID(TEXT(入力シート!AD20,"000#"),3,1)))</f>
        <v/>
      </c>
      <c r="CE16" s="433" t="str">
        <f>+IF(入力シート!AD20="","",IF(MID(TEXT(入力シート!AD20,"000#"),4,1)="","",MID(TEXT(入力シート!AD20,"000#"),4,1)))</f>
        <v/>
      </c>
      <c r="CF16" s="441" t="str">
        <f>+IF(入力シート!$AZ20="","",MID(入力シート!$AZ20,入力シート!BJ$16,1))</f>
        <v>-</v>
      </c>
      <c r="CG16" s="439" t="str">
        <f>+IF(入力シート!$AZ20="","",MID(入力シート!$AZ20,入力シート!BK$16,1))</f>
        <v>-</v>
      </c>
      <c r="CH16" s="439" t="str">
        <f>+IF(入力シート!$AZ20="","",MID(入力シート!$AZ20,入力シート!BL$16,1))</f>
        <v/>
      </c>
      <c r="CI16" s="439" t="str">
        <f>+IF(入力シート!$AZ20="","",MID(入力シート!$AZ20,入力シート!BM$16,1))</f>
        <v/>
      </c>
      <c r="CJ16" s="439" t="str">
        <f>+IF(入力シート!$AZ20="","",MID(入力シート!$AZ20,入力シート!BN$16,1))</f>
        <v/>
      </c>
      <c r="CK16" s="439" t="str">
        <f>+IF(入力シート!$AZ20="","",MID(入力シート!$AZ20,入力シート!BO$16,1))</f>
        <v/>
      </c>
      <c r="CL16" s="439" t="str">
        <f>+IF(入力シート!$AZ20="","",MID(入力シート!$AZ20,入力シート!BP$16,1))</f>
        <v/>
      </c>
      <c r="CM16" s="432" t="str">
        <f>+IF(入力シート!$AZ20="","",MID(入力シート!$AZ20,入力シート!BQ$16,1))</f>
        <v/>
      </c>
      <c r="CN16" s="432" t="str">
        <f>+IF(入力シート!$AZ20="","",MID(入力シート!$AZ20,入力シート!BR$16,1))</f>
        <v/>
      </c>
      <c r="CO16" s="432" t="str">
        <f>+IF(入力シート!$AZ20="","",MID(入力シート!$AZ20,入力シート!BS$16,1))</f>
        <v/>
      </c>
      <c r="CP16" s="442" t="str">
        <f>+IF(入力シート!$AZ20="","",MID(入力シート!$AZ20,入力シート!BT$16,1))</f>
        <v/>
      </c>
      <c r="CQ16" s="433" t="str">
        <f>+IF(入力シート!$AZ20="","",MID(入力シート!$AZ20,入力シート!BU$16,1))</f>
        <v/>
      </c>
      <c r="CS16" s="589"/>
      <c r="CU16" s="589">
        <f t="shared" ref="CU16:CU24" si="0">+SUM(CV16:GR16)</f>
        <v>0</v>
      </c>
      <c r="CW16" s="411">
        <f>IF(ISERROR(VLOOKUP(B16,'環境依存文字（電子入札利用不可）'!$A:$A,1,FALSE))=TRUE,IF(SUBSTITUTE(B16,"　","")="",0,IF($CV$3&lt;=CODE(B16),IF(AND($DB$3&lt;=CODE(B16),CODE(B16)&lt;=$DD$3),0,IF(AND($DG$3&lt;=CODE(B16),CODE(B16)&lt;=$DI$3),0,1)),0)),1)</f>
        <v>0</v>
      </c>
      <c r="CY16" s="411">
        <f>IF(ISERROR(VLOOKUP(D16,'環境依存文字（電子入札利用不可）'!$A:$A,1,FALSE))=TRUE,IF(SUBSTITUTE(D16,"　","")="",0,IF($CV$3&lt;=CODE(D16),IF(AND($DB$3&lt;=CODE(D16),CODE(D16)&lt;=$DD$3),0,IF(AND($DG$3&lt;=CODE(D16),CODE(D16)&lt;=$DI$3),0,1)),0)),1)</f>
        <v>0</v>
      </c>
      <c r="DA16" s="411">
        <f>IF(ISERROR(VLOOKUP(F16,'環境依存文字（電子入札利用不可）'!$A:$A,1,FALSE))=TRUE,IF(SUBSTITUTE(F16,"　","")="",0,IF($CV$3&lt;=CODE(F16),IF(AND($DB$3&lt;=CODE(F16),CODE(F16)&lt;=$DD$3),0,IF(AND($DG$3&lt;=CODE(F16),CODE(F16)&lt;=$DI$3),0,1)),0)),1)</f>
        <v>0</v>
      </c>
      <c r="DC16" s="411">
        <f>IF(ISERROR(VLOOKUP(H16,'環境依存文字（電子入札利用不可）'!$A:$A,1,FALSE))=TRUE,IF(SUBSTITUTE(H16,"　","")="",0,IF($CV$3&lt;=CODE(H16),IF(AND($DB$3&lt;=CODE(H16),CODE(H16)&lt;=$DD$3),0,IF(AND($DG$3&lt;=CODE(H16),CODE(H16)&lt;=$DI$3),0,1)),0)),1)</f>
        <v>0</v>
      </c>
      <c r="DE16" s="411">
        <f>IF(ISERROR(VLOOKUP(J16,'環境依存文字（電子入札利用不可）'!$A:$A,1,FALSE))=TRUE,IF(SUBSTITUTE(J16,"　","")="",0,IF($CV$3&lt;=CODE(J16),IF(AND($DB$3&lt;=CODE(J16),CODE(J16)&lt;=$DD$3),0,IF(AND($DG$3&lt;=CODE(J16),CODE(J16)&lt;=$DI$3),0,1)),0)),1)</f>
        <v>0</v>
      </c>
      <c r="DG16" s="411">
        <f>IF(ISERROR(VLOOKUP(L16,'環境依存文字（電子入札利用不可）'!$A:$A,1,FALSE))=TRUE,IF(SUBSTITUTE(L16,"　","")="",0,IF($CV$3&lt;=CODE(L16),IF(AND($DB$3&lt;=CODE(L16),CODE(L16)&lt;=$DD$3),0,IF(AND($DG$3&lt;=CODE(L16),CODE(L16)&lt;=$DI$3),0,1)),0)),1)</f>
        <v>0</v>
      </c>
      <c r="DI16" s="411">
        <f>IF(ISERROR(VLOOKUP(N16,'環境依存文字（電子入札利用不可）'!$A:$A,1,FALSE))=TRUE,IF(SUBSTITUTE(N16,"　","")="",0,IF($CV$3&lt;=CODE(N16),IF(AND($DB$3&lt;=CODE(N16),CODE(N16)&lt;=$DD$3),0,IF(AND($DG$3&lt;=CODE(N16),CODE(N16)&lt;=$DI$3),0,1)),0)),1)</f>
        <v>0</v>
      </c>
      <c r="DK16" s="411">
        <f>IF(ISERROR(VLOOKUP(P16,'環境依存文字（電子入札利用不可）'!$A:$A,1,FALSE))=TRUE,IF(SUBSTITUTE(P16,"　","")="",0,IF($CV$3&lt;=CODE(P16),IF(AND($DB$3&lt;=CODE(P16),CODE(P16)&lt;=$DD$3),0,IF(AND($DG$3&lt;=CODE(P16),CODE(P16)&lt;=$DI$3),0,1)),0)),1)</f>
        <v>0</v>
      </c>
      <c r="DM16" s="411">
        <f>IF(ISERROR(VLOOKUP(R16,'環境依存文字（電子入札利用不可）'!$A:$A,1,FALSE))=TRUE,IF(SUBSTITUTE(R16,"　","")="",0,IF($CV$3&lt;=CODE(R16),IF(AND($DB$3&lt;=CODE(R16),CODE(R16)&lt;=$DD$3),0,IF(AND($DG$3&lt;=CODE(R16),CODE(R16)&lt;=$DI$3),0,1)),0)),1)</f>
        <v>0</v>
      </c>
      <c r="DO16" s="411">
        <f>IF(ISERROR(VLOOKUP(T16,'環境依存文字（電子入札利用不可）'!$A:$A,1,FALSE))=TRUE,IF(SUBSTITUTE(T16,"　","")="",0,IF($CV$3&lt;=CODE(T16),IF(AND($DB$3&lt;=CODE(T16),CODE(T16)&lt;=$DD$3),0,IF(AND($DG$3&lt;=CODE(T16),CODE(T16)&lt;=$DI$3),0,1)),0)),1)</f>
        <v>0</v>
      </c>
      <c r="DQ16" s="411">
        <f>IF(ISERROR(VLOOKUP(V16,'環境依存文字（電子入札利用不可）'!$A:$A,1,FALSE))=TRUE,IF(SUBSTITUTE(V16,"　","")="",0,IF($CV$3&lt;=CODE(V16),IF(AND($DB$3&lt;=CODE(V16),CODE(V16)&lt;=$DD$3),0,IF(AND($DG$3&lt;=CODE(V16),CODE(V16)&lt;=$DI$3),0,1)),0)),1)</f>
        <v>0</v>
      </c>
      <c r="DS16" s="411">
        <f>IF(ISERROR(VLOOKUP(X16,'環境依存文字（電子入札利用不可）'!$A:$A,1,FALSE))=TRUE,IF(SUBSTITUTE(X16,"　","")="",0,IF($CV$3&lt;=CODE(X16),IF(AND($DB$3&lt;=CODE(X16),CODE(X16)&lt;=$DD$3),0,IF(AND($DG$3&lt;=CODE(X16),CODE(X16)&lt;=$DI$3),0,1)),0)),1)</f>
        <v>0</v>
      </c>
      <c r="DU16" s="411">
        <f>IF(ISERROR(VLOOKUP(Z16,'環境依存文字（電子入札利用不可）'!$A:$A,1,FALSE))=TRUE,IF(SUBSTITUTE(Z16,"　","")="",0,IF($CV$3&lt;=CODE(Z16),IF(AND($DB$3&lt;=CODE(Z16),CODE(Z16)&lt;=$DD$3),0,IF(AND($DG$3&lt;=CODE(Z16),CODE(Z16)&lt;=$DI$3),0,1)),0)),1)</f>
        <v>0</v>
      </c>
      <c r="DW16" s="411">
        <f>IF(ISERROR(VLOOKUP(AB16,'環境依存文字（電子入札利用不可）'!$A:$A,1,FALSE))=TRUE,IF(SUBSTITUTE(AB16,"　","")="",0,IF($CV$3&lt;=CODE(AB16),IF(AND($DB$3&lt;=CODE(AB16),CODE(AB16)&lt;=$DD$3),0,IF(AND($DG$3&lt;=CODE(AB16),CODE(AB16)&lt;=$DI$3),0,1)),0)),1)</f>
        <v>0</v>
      </c>
      <c r="DY16" s="411">
        <f>IF(ISERROR(VLOOKUP(AD16,'環境依存文字（電子入札利用不可）'!$A:$A,1,FALSE))=TRUE,IF(SUBSTITUTE(AD16,"　","")="",0,IF($CV$3&lt;=CODE(AD16),IF(AND($DB$3&lt;=CODE(AD16),CODE(AD16)&lt;=$DD$3),0,IF(AND($DG$3&lt;=CODE(AD16),CODE(AD16)&lt;=$DI$3),0,1)),0)),1)</f>
        <v>0</v>
      </c>
      <c r="EA16" s="411">
        <f>IF(ISERROR(VLOOKUP(AF16,'環境依存文字（電子入札利用不可）'!$A:$A,1,FALSE))=TRUE,IF(SUBSTITUTE(AF16,"　","")="",0,IF($CV$3&lt;=CODE(AF16),IF(AND($DB$3&lt;=CODE(AF16),CODE(AF16)&lt;=$DD$3),0,IF(AND($DG$3&lt;=CODE(AF16),CODE(AF16)&lt;=$DI$3),0,1)),0)),1)</f>
        <v>0</v>
      </c>
      <c r="EC16" s="411">
        <f>IF(ISERROR(VLOOKUP(AH16,'環境依存文字（電子入札利用不可）'!$A:$A,1,FALSE))=TRUE,IF(SUBSTITUTE(AH16,"　","")="",0,IF($CV$3&lt;=CODE(AH16),IF(AND($DB$3&lt;=CODE(AH16),CODE(AH16)&lt;=$DD$3),0,IF(AND($DG$3&lt;=CODE(AH16),CODE(AH16)&lt;=$DI$3),0,1)),0)),1)</f>
        <v>0</v>
      </c>
      <c r="EE16" s="411">
        <f>IF(ISERROR(VLOOKUP(AJ16,'環境依存文字（電子入札利用不可）'!$A:$A,1,FALSE))=TRUE,IF(SUBSTITUTE(AJ16,"　","")="",0,IF($CV$3&lt;=CODE(AJ16),IF(AND($DB$3&lt;=CODE(AJ16),CODE(AJ16)&lt;=$DD$3),0,IF(AND($DG$3&lt;=CODE(AJ16),CODE(AJ16)&lt;=$DI$3),0,1)),0)),1)</f>
        <v>0</v>
      </c>
      <c r="EG16" s="411">
        <f>IF(ISERROR(VLOOKUP(AL16,'環境依存文字（電子入札利用不可）'!$A:$A,1,FALSE))=TRUE,IF(SUBSTITUTE(AL16,"　","")="",0,IF($CV$3&lt;=CODE(AL16),IF(AND($DB$3&lt;=CODE(AL16),CODE(AL16)&lt;=$DD$3),0,IF(AND($DG$3&lt;=CODE(AL16),CODE(AL16)&lt;=$DI$3),0,1)),0)),1)</f>
        <v>0</v>
      </c>
      <c r="EI16" s="411">
        <f>IF(ISERROR(VLOOKUP(AN16,'環境依存文字（電子入札利用不可）'!$A:$A,1,FALSE))=TRUE,IF(SUBSTITUTE(AN16,"　","")="",0,IF($CV$3&lt;=CODE(AN16),IF(AND($DB$3&lt;=CODE(AN16),CODE(AN16)&lt;=$DD$3),0,IF(AND($DG$3&lt;=CODE(AN16),CODE(AN16)&lt;=$DI$3),0,1)),0)),1)</f>
        <v>0</v>
      </c>
      <c r="EK16" s="411">
        <f>IF(ISERROR(VLOOKUP(AP16,'環境依存文字（電子入札利用不可）'!$A:$A,1,FALSE))=TRUE,IF(SUBSTITUTE(AP16,"　","")="",0,IF($CV$3&lt;=CODE(AP16),IF(AND($DB$3&lt;=CODE(AP16),CODE(AP16)&lt;=$DD$3),0,IF(AND($DG$3&lt;=CODE(AP16),CODE(AP16)&lt;=$DI$3),0,1)),0)),1)</f>
        <v>0</v>
      </c>
      <c r="EM16" s="411">
        <f>IF(ISERROR(VLOOKUP(AR16,'環境依存文字（電子入札利用不可）'!$A:$A,1,FALSE))=TRUE,IF(SUBSTITUTE(AR16,"　","")="",0,IF($CV$3&lt;=CODE(AR16),IF(AND($DB$3&lt;=CODE(AR16),CODE(AR16)&lt;=$DD$3),0,IF(AND($DG$3&lt;=CODE(AR16),CODE(AR16)&lt;=$DI$3),0,1)),0)),1)</f>
        <v>0</v>
      </c>
      <c r="EO16" s="411">
        <f>IF(ISERROR(VLOOKUP(AT16,'環境依存文字（電子入札利用不可）'!$A:$A,1,FALSE))=TRUE,IF(SUBSTITUTE(AT16,"　","")="",0,IF($CV$3&lt;=CODE(AT16),IF(AND($DB$3&lt;=CODE(AT16),CODE(AT16)&lt;=$DD$3),0,IF(AND($DG$3&lt;=CODE(AT16),CODE(AT16)&lt;=$DI$3),0,1)),0)),1)</f>
        <v>0</v>
      </c>
      <c r="EQ16" s="411">
        <f>IF(ISERROR(VLOOKUP(AV16,'環境依存文字（電子入札利用不可）'!$A:$A,1,FALSE))=TRUE,IF(SUBSTITUTE(AV16,"　","")="",0,IF($CV$3&lt;=CODE(AV16),IF(AND($DB$3&lt;=CODE(AV16),CODE(AV16)&lt;=$DD$3),0,IF(AND($DG$3&lt;=CODE(AV16),CODE(AV16)&lt;=$DI$3),0,1)),0)),1)</f>
        <v>0</v>
      </c>
      <c r="ES16" s="411">
        <f>IF(ISERROR(VLOOKUP(AX16,'環境依存文字（電子入札利用不可）'!$A:$A,1,FALSE))=TRUE,IF(SUBSTITUTE(AX16,"　","")="",0,IF($CV$3&lt;=CODE(AX16),IF(AND($DB$3&lt;=CODE(AX16),CODE(AX16)&lt;=$DD$3),0,IF(AND($DG$3&lt;=CODE(AX16),CODE(AX16)&lt;=$DI$3),0,1)),0)),1)</f>
        <v>0</v>
      </c>
      <c r="EU16" s="411">
        <f>IF(ISERROR(VLOOKUP(AZ16,'環境依存文字（電子入札利用不可）'!$A:$A,1,FALSE))=TRUE,IF(SUBSTITUTE(AZ16,"　","")="",0,IF($CV$3&lt;=CODE(AZ16),IF(AND($DB$3&lt;=CODE(AZ16),CODE(AZ16)&lt;=$DD$3),0,IF(AND($DG$3&lt;=CODE(AZ16),CODE(AZ16)&lt;=$DI$3),0,1)),0)),1)</f>
        <v>0</v>
      </c>
      <c r="EW16" s="411">
        <f>IF(ISERROR(VLOOKUP(BB16,'環境依存文字（電子入札利用不可）'!$A:$A,1,FALSE))=TRUE,IF(SUBSTITUTE(BB16,"　","")="",0,IF($CV$3&lt;=CODE(BB16),IF(AND($DB$3&lt;=CODE(BB16),CODE(BB16)&lt;=$DD$3),0,IF(AND($DG$3&lt;=CODE(BB16),CODE(BB16)&lt;=$DI$3),0,1)),0)),1)</f>
        <v>0</v>
      </c>
      <c r="EY16" s="411">
        <f>IF(ISERROR(VLOOKUP(BD16,'環境依存文字（電子入札利用不可）'!$A:$A,1,FALSE))=TRUE,IF(SUBSTITUTE(BD16,"　","")="",0,IF($CV$3&lt;=CODE(BD16),IF(AND($DB$3&lt;=CODE(BD16),CODE(BD16)&lt;=$DD$3),0,IF(AND($DG$3&lt;=CODE(BD16),CODE(BD16)&lt;=$DI$3),0,1)),0)),1)</f>
        <v>0</v>
      </c>
      <c r="FA16" s="411">
        <f>IF(ISERROR(VLOOKUP(BF16,'環境依存文字（電子入札利用不可）'!$A:$A,1,FALSE))=TRUE,IF(SUBSTITUTE(BF16,"　","")="",0,IF($CV$3&lt;=CODE(BF16),IF(AND($DB$3&lt;=CODE(BF16),CODE(BF16)&lt;=$DD$3),0,IF(AND($DG$3&lt;=CODE(BF16),CODE(BF16)&lt;=$DI$3),0,1)),0)),1)</f>
        <v>0</v>
      </c>
      <c r="FC16" s="411">
        <f>IF(ISERROR(VLOOKUP(BH16,'環境依存文字（電子入札利用不可）'!$A:$A,1,FALSE))=TRUE,IF(SUBSTITUTE(BH16,"　","")="",0,IF($CV$3&lt;=CODE(BH16),IF(AND($DB$3&lt;=CODE(BH16),CODE(BH16)&lt;=$DD$3),0,IF(AND($DG$3&lt;=CODE(BH16),CODE(BH16)&lt;=$DI$3),0,1)),0)),1)</f>
        <v>0</v>
      </c>
      <c r="FE16" s="411">
        <f>IF(ISERROR(VLOOKUP(BJ16,'環境依存文字（電子入札利用不可）'!$A:$A,1,FALSE))=TRUE,IF(SUBSTITUTE(BJ16,"　","")="",0,IF($CV$3&lt;=CODE(BJ16),IF(AND($DB$3&lt;=CODE(BJ16),CODE(BJ16)&lt;=$DD$3),0,IF(AND($DG$3&lt;=CODE(BJ16),CODE(BJ16)&lt;=$DI$3),0,1)),0)),1)</f>
        <v>0</v>
      </c>
      <c r="FG16" s="411">
        <f>IF(ISERROR(VLOOKUP(BL16,'環境依存文字（電子入札利用不可）'!$A:$A,1,FALSE))=TRUE,IF(SUBSTITUTE(BL16,"　","")="",0,IF($CV$3&lt;=CODE(BL16),IF(AND($DB$3&lt;=CODE(BL16),CODE(BL16)&lt;=$DD$3),0,IF(AND($DG$3&lt;=CODE(BL16),CODE(BL16)&lt;=$DI$3),0,1)),0)),1)</f>
        <v>0</v>
      </c>
      <c r="FI16" s="411">
        <f>IF(ISERROR(VLOOKUP(BN16,'環境依存文字（電子入札利用不可）'!$A:$A,1,FALSE))=TRUE,IF(SUBSTITUTE(BN16,"　","")="",0,IF($CV$3&lt;=CODE(BN16),IF(AND($DB$3&lt;=CODE(BN16),CODE(BN16)&lt;=$DD$3),0,IF(AND($DG$3&lt;=CODE(BN16),CODE(BN16)&lt;=$DI$3),0,1)),0)),1)</f>
        <v>0</v>
      </c>
      <c r="FK16" s="411">
        <f>IF(ISERROR(VLOOKUP(BP16,'環境依存文字（電子入札利用不可）'!$A:$A,1,FALSE))=TRUE,IF(SUBSTITUTE(BP16,"　","")="",0,IF($CV$3&lt;=CODE(BP16),IF(AND($DB$3&lt;=CODE(BP16),CODE(BP16)&lt;=$DD$3),0,IF(AND($DG$3&lt;=CODE(BP16),CODE(BP16)&lt;=$DI$3),0,1)),0)),1)</f>
        <v>0</v>
      </c>
    </row>
    <row r="17" spans="1:167" s="411" customFormat="1" ht="23.25" customHeight="1">
      <c r="A17" s="26" t="s">
        <v>39</v>
      </c>
      <c r="B17" s="1222" t="str">
        <f>+IF(入力シート!$H21="","",MID(入力シート!$H21,入力シート!BJ$19,1))</f>
        <v/>
      </c>
      <c r="C17" s="1259"/>
      <c r="D17" s="1258" t="str">
        <f>+IF(入力シート!$H21="","",MID(入力シート!$H21,入力シート!BL$19,1))</f>
        <v/>
      </c>
      <c r="E17" s="1259"/>
      <c r="F17" s="1258" t="str">
        <f>+IF(入力シート!$H21="","",MID(入力シート!$H21,入力シート!BN$19,1))</f>
        <v/>
      </c>
      <c r="G17" s="1259"/>
      <c r="H17" s="1258" t="str">
        <f>+IF(入力シート!$H21="","",MID(入力シート!$H21,入力シート!BP$19,1))</f>
        <v/>
      </c>
      <c r="I17" s="1259"/>
      <c r="J17" s="1258" t="str">
        <f>+IF(入力シート!$H21="","",MID(入力シート!$H21,入力シート!BR$19,1))</f>
        <v/>
      </c>
      <c r="K17" s="1259"/>
      <c r="L17" s="1258" t="str">
        <f>+IF(入力シート!$H21="","",MID(入力シート!$H21,入力シート!BT$19,1))</f>
        <v/>
      </c>
      <c r="M17" s="1259"/>
      <c r="N17" s="1258" t="str">
        <f>+IF(入力シート!$H21="","",MID(入力シート!$H21,入力シート!BV$19,1))</f>
        <v/>
      </c>
      <c r="O17" s="1259"/>
      <c r="P17" s="1258" t="str">
        <f>+IF(入力シート!$H21="","",MID(入力シート!$H21,入力シート!BX$19,1))</f>
        <v/>
      </c>
      <c r="Q17" s="1223"/>
      <c r="R17" s="1227" t="str">
        <f>+IF(入力シート!$L21="","",MID(入力シート!$L21,入力シート!BJ$20,1))</f>
        <v/>
      </c>
      <c r="S17" s="1228"/>
      <c r="T17" s="1228" t="str">
        <f>+IF(入力シート!$L21="","",MID(入力シート!$L21,入力シート!BL$20,1))</f>
        <v/>
      </c>
      <c r="U17" s="1228"/>
      <c r="V17" s="1228" t="str">
        <f>+IF(入力シート!$L21="","",MID(入力シート!$L21,入力シート!BN$20,1))</f>
        <v/>
      </c>
      <c r="W17" s="1228"/>
      <c r="X17" s="1228" t="str">
        <f>+IF(入力シート!$L21="","",MID(入力シート!$L21,入力シート!BP$20,1))</f>
        <v/>
      </c>
      <c r="Y17" s="1228"/>
      <c r="Z17" s="1228" t="str">
        <f>+IF(入力シート!$L21="","",MID(入力シート!$L21,入力シート!BR$20,1))</f>
        <v/>
      </c>
      <c r="AA17" s="1228"/>
      <c r="AB17" s="1228" t="str">
        <f>+IF(入力シート!$L21="","",MID(入力シート!$L21,入力シート!BT$20,1))</f>
        <v/>
      </c>
      <c r="AC17" s="1228"/>
      <c r="AD17" s="1228" t="str">
        <f>+IF(入力シート!$L21="","",MID(入力シート!$L21,入力シート!BV$20,1))</f>
        <v/>
      </c>
      <c r="AE17" s="1228"/>
      <c r="AF17" s="1228" t="str">
        <f>+IF(入力シート!$L21="","",MID(入力シート!$L21,入力シート!BX$20,1))</f>
        <v/>
      </c>
      <c r="AG17" s="1228"/>
      <c r="AH17" s="1228" t="str">
        <f>+IF(入力シート!$L21="","",MID(入力シート!$L21,入力シート!BZ$20,1))</f>
        <v/>
      </c>
      <c r="AI17" s="1228"/>
      <c r="AJ17" s="1228" t="str">
        <f>+IF(入力シート!$L21="","",MID(入力シート!$L21,入力シート!CB$20,1))</f>
        <v/>
      </c>
      <c r="AK17" s="1228"/>
      <c r="AL17" s="1228" t="str">
        <f>+IF(入力シート!$L21="","",MID(入力シート!$L21,入力シート!CD$20,1))</f>
        <v/>
      </c>
      <c r="AM17" s="1228"/>
      <c r="AN17" s="1228" t="str">
        <f>+IF(入力シート!$L21="","",MID(入力シート!$L21,入力シート!CF$20,1))</f>
        <v/>
      </c>
      <c r="AO17" s="1228"/>
      <c r="AP17" s="1228" t="str">
        <f>+IF(入力シート!$L21="","",MID(入力シート!$L21,入力シート!CH$20,1))</f>
        <v/>
      </c>
      <c r="AQ17" s="1228"/>
      <c r="AR17" s="1228" t="str">
        <f>+IF(入力シート!$L21="","",MID(入力シート!$L21,入力シート!CJ$20,1))</f>
        <v/>
      </c>
      <c r="AS17" s="1228"/>
      <c r="AT17" s="1228" t="str">
        <f>+IF(入力シート!$L21="","",MID(入力シート!$L21,入力シート!CL$20,1))</f>
        <v/>
      </c>
      <c r="AU17" s="1228"/>
      <c r="AV17" s="1228" t="str">
        <f>+IF(入力シート!$L21="","",MID(入力シート!$L21,入力シート!CN$20,1))</f>
        <v/>
      </c>
      <c r="AW17" s="1228"/>
      <c r="AX17" s="1228" t="str">
        <f>+IF(入力シート!$L21="","",MID(入力シート!$L21,入力シート!CP$20,1))</f>
        <v/>
      </c>
      <c r="AY17" s="1228"/>
      <c r="AZ17" s="1228" t="str">
        <f>+IF(入力シート!$L21="","",MID(入力シート!$L21,入力シート!CR$20,1))</f>
        <v/>
      </c>
      <c r="BA17" s="1228"/>
      <c r="BB17" s="1228" t="str">
        <f>+IF(入力シート!$L21="","",MID(入力シート!$L21,入力シート!CT$20,1))</f>
        <v/>
      </c>
      <c r="BC17" s="1228"/>
      <c r="BD17" s="1228" t="str">
        <f>+IF(入力シート!$L21="","",MID(入力シート!$L21,入力シート!CV$20,1))</f>
        <v/>
      </c>
      <c r="BE17" s="1228"/>
      <c r="BF17" s="1228" t="str">
        <f>+IF(入力シート!$L21="","",MID(入力シート!$L21,入力シート!CX$20,1))</f>
        <v/>
      </c>
      <c r="BG17" s="1228"/>
      <c r="BH17" s="1228" t="str">
        <f>+IF(入力シート!$L21="","",MID(入力シート!$L21,入力シート!CZ$20,1))</f>
        <v/>
      </c>
      <c r="BI17" s="1228"/>
      <c r="BJ17" s="1228" t="str">
        <f>+IF(入力シート!$L21="","",MID(入力シート!$L21,入力シート!DB$20,1))</f>
        <v/>
      </c>
      <c r="BK17" s="1228"/>
      <c r="BL17" s="1228" t="str">
        <f>+IF(入力シート!$L21="","",MID(入力シート!$L21,入力シート!DD$20,1))</f>
        <v/>
      </c>
      <c r="BM17" s="1228"/>
      <c r="BN17" s="1228" t="str">
        <f>+IF(入力シート!$L21="","",MID(入力シート!$L21,入力シート!DF$20,1))</f>
        <v/>
      </c>
      <c r="BO17" s="1228"/>
      <c r="BP17" s="1228" t="str">
        <f>+IF(入力シート!$L21="","",MID(入力シート!$L21,入力シート!DH$20,1))</f>
        <v/>
      </c>
      <c r="BQ17" s="1247"/>
      <c r="BR17" s="1222" t="str">
        <f>+IF(入力シート!W21="○",1,"")</f>
        <v/>
      </c>
      <c r="BS17" s="1275"/>
      <c r="BT17" s="423" t="str">
        <f>+IF(MID(TEXT(入力シート!Y21,"000#"),1,1)="0","",MID(TEXT(入力シート!Y21,"000#"),1,1))</f>
        <v/>
      </c>
      <c r="BU17" s="424" t="str">
        <f>+IF(AND(BT17="",MID(TEXT(入力シート!Y21,"000#"),2,1)="0"),"",MID(TEXT(入力シート!Y21,"000#"),2,1))</f>
        <v/>
      </c>
      <c r="BV17" s="425" t="str">
        <f>+IF(AND(BU17="",MID(TEXT(入力シート!Y21,"000#"),3,1)="0"),"",MID(TEXT(入力シート!Y21,"000#"),3,1))</f>
        <v/>
      </c>
      <c r="BW17" s="426" t="str">
        <f>+IF(AND(BV17="",MID(TEXT(入力シート!Y21,"000#"),4,1)="0"),"",MID(TEXT(入力シート!Y21,"000#"),4,1))</f>
        <v/>
      </c>
      <c r="BX17" s="438" t="str">
        <f>+IF(入力シート!AA21="","",IF(MID(TEXT(入力シート!AA21,"00#"),1,1)="","",MID(TEXT(入力シート!AA21,"00#"),1,1)))</f>
        <v/>
      </c>
      <c r="BY17" s="439" t="str">
        <f>+IF(入力シート!AA21="","",IF(MID(TEXT(入力シート!AA21,"00#"),2,1)="","",MID(TEXT(入力シート!AA21,"00#"),2,1)))</f>
        <v/>
      </c>
      <c r="BZ17" s="440" t="str">
        <f>+IF(入力シート!AA21="","",IF(MID(TEXT(入力シート!AA21,"00#"),3,1)="","",MID(TEXT(入力シート!AA21,"00#"),3,1)))</f>
        <v/>
      </c>
      <c r="CA17" s="430" t="s">
        <v>34</v>
      </c>
      <c r="CB17" s="441" t="str">
        <f>+IF(入力シート!AD21="","",IF(MID(TEXT(入力シート!AD21,"000#"),1,1)="","",MID(TEXT(入力シート!AD21,"000#"),1,1)))</f>
        <v/>
      </c>
      <c r="CC17" s="432" t="str">
        <f>+IF(入力シート!AD21="","",IF(MID(TEXT(入力シート!AD21,"000#"),2,1)="","",MID(TEXT(入力シート!AD21,"000#"),2,1)))</f>
        <v/>
      </c>
      <c r="CD17" s="432" t="str">
        <f>+IF(入力シート!AD21="","",IF(MID(TEXT(入力シート!AD21,"000#"),3,1)="","",MID(TEXT(入力シート!AD21,"000#"),3,1)))</f>
        <v/>
      </c>
      <c r="CE17" s="433" t="str">
        <f>+IF(入力シート!AD21="","",IF(MID(TEXT(入力シート!AD21,"000#"),4,1)="","",MID(TEXT(入力シート!AD21,"000#"),4,1)))</f>
        <v/>
      </c>
      <c r="CF17" s="441" t="str">
        <f>+IF(入力シート!$AZ21="","",MID(入力シート!$AZ21,入力シート!BJ$16,1))</f>
        <v>-</v>
      </c>
      <c r="CG17" s="439" t="str">
        <f>+IF(入力シート!$AZ21="","",MID(入力シート!$AZ21,入力シート!BK$16,1))</f>
        <v>-</v>
      </c>
      <c r="CH17" s="439" t="str">
        <f>+IF(入力シート!$AZ21="","",MID(入力シート!$AZ21,入力シート!BL$16,1))</f>
        <v/>
      </c>
      <c r="CI17" s="439" t="str">
        <f>+IF(入力シート!$AZ21="","",MID(入力シート!$AZ21,入力シート!BM$16,1))</f>
        <v/>
      </c>
      <c r="CJ17" s="439" t="str">
        <f>+IF(入力シート!$AZ21="","",MID(入力シート!$AZ21,入力シート!BN$16,1))</f>
        <v/>
      </c>
      <c r="CK17" s="439" t="str">
        <f>+IF(入力シート!$AZ21="","",MID(入力シート!$AZ21,入力シート!BO$16,1))</f>
        <v/>
      </c>
      <c r="CL17" s="439" t="str">
        <f>+IF(入力シート!$AZ21="","",MID(入力シート!$AZ21,入力シート!BP$16,1))</f>
        <v/>
      </c>
      <c r="CM17" s="432" t="str">
        <f>+IF(入力シート!$AZ21="","",MID(入力シート!$AZ21,入力シート!BQ$16,1))</f>
        <v/>
      </c>
      <c r="CN17" s="432" t="str">
        <f>+IF(入力シート!$AZ21="","",MID(入力シート!$AZ21,入力シート!BR$16,1))</f>
        <v/>
      </c>
      <c r="CO17" s="432" t="str">
        <f>+IF(入力シート!$AZ21="","",MID(入力シート!$AZ21,入力シート!BS$16,1))</f>
        <v/>
      </c>
      <c r="CP17" s="442" t="str">
        <f>+IF(入力シート!$AZ21="","",MID(入力シート!$AZ21,入力シート!BT$16,1))</f>
        <v/>
      </c>
      <c r="CQ17" s="433" t="str">
        <f>+IF(入力シート!$AZ21="","",MID(入力シート!$AZ21,入力シート!BU$16,1))</f>
        <v/>
      </c>
      <c r="CS17" s="589"/>
      <c r="CU17" s="589">
        <f t="shared" si="0"/>
        <v>0</v>
      </c>
      <c r="CW17" s="411">
        <f>IF(ISERROR(VLOOKUP(B17,'環境依存文字（電子入札利用不可）'!$A:$A,1,FALSE))=TRUE,IF(SUBSTITUTE(B17,"　","")="",0,IF($CV$3&lt;=CODE(B17),IF(AND($DB$3&lt;=CODE(B17),CODE(B17)&lt;=$DD$3),0,IF(AND($DG$3&lt;=CODE(B17),CODE(B17)&lt;=$DI$3),0,1)),0)),1)</f>
        <v>0</v>
      </c>
      <c r="CY17" s="411">
        <f>IF(ISERROR(VLOOKUP(D17,'環境依存文字（電子入札利用不可）'!$A:$A,1,FALSE))=TRUE,IF(SUBSTITUTE(D17,"　","")="",0,IF($CV$3&lt;=CODE(D17),IF(AND($DB$3&lt;=CODE(D17),CODE(D17)&lt;=$DD$3),0,IF(AND($DG$3&lt;=CODE(D17),CODE(D17)&lt;=$DI$3),0,1)),0)),1)</f>
        <v>0</v>
      </c>
      <c r="DA17" s="411">
        <f>IF(ISERROR(VLOOKUP(F17,'環境依存文字（電子入札利用不可）'!$A:$A,1,FALSE))=TRUE,IF(SUBSTITUTE(F17,"　","")="",0,IF($CV$3&lt;=CODE(F17),IF(AND($DB$3&lt;=CODE(F17),CODE(F17)&lt;=$DD$3),0,IF(AND($DG$3&lt;=CODE(F17),CODE(F17)&lt;=$DI$3),0,1)),0)),1)</f>
        <v>0</v>
      </c>
      <c r="DC17" s="411">
        <f>IF(ISERROR(VLOOKUP(H17,'環境依存文字（電子入札利用不可）'!$A:$A,1,FALSE))=TRUE,IF(SUBSTITUTE(H17,"　","")="",0,IF($CV$3&lt;=CODE(H17),IF(AND($DB$3&lt;=CODE(H17),CODE(H17)&lt;=$DD$3),0,IF(AND($DG$3&lt;=CODE(H17),CODE(H17)&lt;=$DI$3),0,1)),0)),1)</f>
        <v>0</v>
      </c>
      <c r="DE17" s="411">
        <f>IF(ISERROR(VLOOKUP(J17,'環境依存文字（電子入札利用不可）'!$A:$A,1,FALSE))=TRUE,IF(SUBSTITUTE(J17,"　","")="",0,IF($CV$3&lt;=CODE(J17),IF(AND($DB$3&lt;=CODE(J17),CODE(J17)&lt;=$DD$3),0,IF(AND($DG$3&lt;=CODE(J17),CODE(J17)&lt;=$DI$3),0,1)),0)),1)</f>
        <v>0</v>
      </c>
      <c r="DG17" s="411">
        <f>IF(ISERROR(VLOOKUP(L17,'環境依存文字（電子入札利用不可）'!$A:$A,1,FALSE))=TRUE,IF(SUBSTITUTE(L17,"　","")="",0,IF($CV$3&lt;=CODE(L17),IF(AND($DB$3&lt;=CODE(L17),CODE(L17)&lt;=$DD$3),0,IF(AND($DG$3&lt;=CODE(L17),CODE(L17)&lt;=$DI$3),0,1)),0)),1)</f>
        <v>0</v>
      </c>
      <c r="DI17" s="411">
        <f>IF(ISERROR(VLOOKUP(N17,'環境依存文字（電子入札利用不可）'!$A:$A,1,FALSE))=TRUE,IF(SUBSTITUTE(N17,"　","")="",0,IF($CV$3&lt;=CODE(N17),IF(AND($DB$3&lt;=CODE(N17),CODE(N17)&lt;=$DD$3),0,IF(AND($DG$3&lt;=CODE(N17),CODE(N17)&lt;=$DI$3),0,1)),0)),1)</f>
        <v>0</v>
      </c>
      <c r="DK17" s="411">
        <f>IF(ISERROR(VLOOKUP(P17,'環境依存文字（電子入札利用不可）'!$A:$A,1,FALSE))=TRUE,IF(SUBSTITUTE(P17,"　","")="",0,IF($CV$3&lt;=CODE(P17),IF(AND($DB$3&lt;=CODE(P17),CODE(P17)&lt;=$DD$3),0,IF(AND($DG$3&lt;=CODE(P17),CODE(P17)&lt;=$DI$3),0,1)),0)),1)</f>
        <v>0</v>
      </c>
      <c r="DM17" s="411">
        <f>IF(ISERROR(VLOOKUP(R17,'環境依存文字（電子入札利用不可）'!$A:$A,1,FALSE))=TRUE,IF(SUBSTITUTE(R17,"　","")="",0,IF($CV$3&lt;=CODE(R17),IF(AND($DB$3&lt;=CODE(R17),CODE(R17)&lt;=$DD$3),0,IF(AND($DG$3&lt;=CODE(R17),CODE(R17)&lt;=$DI$3),0,1)),0)),1)</f>
        <v>0</v>
      </c>
      <c r="DO17" s="411">
        <f>IF(ISERROR(VLOOKUP(T17,'環境依存文字（電子入札利用不可）'!$A:$A,1,FALSE))=TRUE,IF(SUBSTITUTE(T17,"　","")="",0,IF($CV$3&lt;=CODE(T17),IF(AND($DB$3&lt;=CODE(T17),CODE(T17)&lt;=$DD$3),0,IF(AND($DG$3&lt;=CODE(T17),CODE(T17)&lt;=$DI$3),0,1)),0)),1)</f>
        <v>0</v>
      </c>
      <c r="DQ17" s="411">
        <f>IF(ISERROR(VLOOKUP(V17,'環境依存文字（電子入札利用不可）'!$A:$A,1,FALSE))=TRUE,IF(SUBSTITUTE(V17,"　","")="",0,IF($CV$3&lt;=CODE(V17),IF(AND($DB$3&lt;=CODE(V17),CODE(V17)&lt;=$DD$3),0,IF(AND($DG$3&lt;=CODE(V17),CODE(V17)&lt;=$DI$3),0,1)),0)),1)</f>
        <v>0</v>
      </c>
      <c r="DS17" s="411">
        <f>IF(ISERROR(VLOOKUP(X17,'環境依存文字（電子入札利用不可）'!$A:$A,1,FALSE))=TRUE,IF(SUBSTITUTE(X17,"　","")="",0,IF($CV$3&lt;=CODE(X17),IF(AND($DB$3&lt;=CODE(X17),CODE(X17)&lt;=$DD$3),0,IF(AND($DG$3&lt;=CODE(X17),CODE(X17)&lt;=$DI$3),0,1)),0)),1)</f>
        <v>0</v>
      </c>
      <c r="DU17" s="411">
        <f>IF(ISERROR(VLOOKUP(Z17,'環境依存文字（電子入札利用不可）'!$A:$A,1,FALSE))=TRUE,IF(SUBSTITUTE(Z17,"　","")="",0,IF($CV$3&lt;=CODE(Z17),IF(AND($DB$3&lt;=CODE(Z17),CODE(Z17)&lt;=$DD$3),0,IF(AND($DG$3&lt;=CODE(Z17),CODE(Z17)&lt;=$DI$3),0,1)),0)),1)</f>
        <v>0</v>
      </c>
      <c r="DW17" s="411">
        <f>IF(ISERROR(VLOOKUP(AB17,'環境依存文字（電子入札利用不可）'!$A:$A,1,FALSE))=TRUE,IF(SUBSTITUTE(AB17,"　","")="",0,IF($CV$3&lt;=CODE(AB17),IF(AND($DB$3&lt;=CODE(AB17),CODE(AB17)&lt;=$DD$3),0,IF(AND($DG$3&lt;=CODE(AB17),CODE(AB17)&lt;=$DI$3),0,1)),0)),1)</f>
        <v>0</v>
      </c>
      <c r="DY17" s="411">
        <f>IF(ISERROR(VLOOKUP(AD17,'環境依存文字（電子入札利用不可）'!$A:$A,1,FALSE))=TRUE,IF(SUBSTITUTE(AD17,"　","")="",0,IF($CV$3&lt;=CODE(AD17),IF(AND($DB$3&lt;=CODE(AD17),CODE(AD17)&lt;=$DD$3),0,IF(AND($DG$3&lt;=CODE(AD17),CODE(AD17)&lt;=$DI$3),0,1)),0)),1)</f>
        <v>0</v>
      </c>
      <c r="EA17" s="411">
        <f>IF(ISERROR(VLOOKUP(AF17,'環境依存文字（電子入札利用不可）'!$A:$A,1,FALSE))=TRUE,IF(SUBSTITUTE(AF17,"　","")="",0,IF($CV$3&lt;=CODE(AF17),IF(AND($DB$3&lt;=CODE(AF17),CODE(AF17)&lt;=$DD$3),0,IF(AND($DG$3&lt;=CODE(AF17),CODE(AF17)&lt;=$DI$3),0,1)),0)),1)</f>
        <v>0</v>
      </c>
      <c r="EC17" s="411">
        <f>IF(ISERROR(VLOOKUP(AH17,'環境依存文字（電子入札利用不可）'!$A:$A,1,FALSE))=TRUE,IF(SUBSTITUTE(AH17,"　","")="",0,IF($CV$3&lt;=CODE(AH17),IF(AND($DB$3&lt;=CODE(AH17),CODE(AH17)&lt;=$DD$3),0,IF(AND($DG$3&lt;=CODE(AH17),CODE(AH17)&lt;=$DI$3),0,1)),0)),1)</f>
        <v>0</v>
      </c>
      <c r="EE17" s="411">
        <f>IF(ISERROR(VLOOKUP(AJ17,'環境依存文字（電子入札利用不可）'!$A:$A,1,FALSE))=TRUE,IF(SUBSTITUTE(AJ17,"　","")="",0,IF($CV$3&lt;=CODE(AJ17),IF(AND($DB$3&lt;=CODE(AJ17),CODE(AJ17)&lt;=$DD$3),0,IF(AND($DG$3&lt;=CODE(AJ17),CODE(AJ17)&lt;=$DI$3),0,1)),0)),1)</f>
        <v>0</v>
      </c>
      <c r="EG17" s="411">
        <f>IF(ISERROR(VLOOKUP(AL17,'環境依存文字（電子入札利用不可）'!$A:$A,1,FALSE))=TRUE,IF(SUBSTITUTE(AL17,"　","")="",0,IF($CV$3&lt;=CODE(AL17),IF(AND($DB$3&lt;=CODE(AL17),CODE(AL17)&lt;=$DD$3),0,IF(AND($DG$3&lt;=CODE(AL17),CODE(AL17)&lt;=$DI$3),0,1)),0)),1)</f>
        <v>0</v>
      </c>
      <c r="EI17" s="411">
        <f>IF(ISERROR(VLOOKUP(AN17,'環境依存文字（電子入札利用不可）'!$A:$A,1,FALSE))=TRUE,IF(SUBSTITUTE(AN17,"　","")="",0,IF($CV$3&lt;=CODE(AN17),IF(AND($DB$3&lt;=CODE(AN17),CODE(AN17)&lt;=$DD$3),0,IF(AND($DG$3&lt;=CODE(AN17),CODE(AN17)&lt;=$DI$3),0,1)),0)),1)</f>
        <v>0</v>
      </c>
      <c r="EK17" s="411">
        <f>IF(ISERROR(VLOOKUP(AP17,'環境依存文字（電子入札利用不可）'!$A:$A,1,FALSE))=TRUE,IF(SUBSTITUTE(AP17,"　","")="",0,IF($CV$3&lt;=CODE(AP17),IF(AND($DB$3&lt;=CODE(AP17),CODE(AP17)&lt;=$DD$3),0,IF(AND($DG$3&lt;=CODE(AP17),CODE(AP17)&lt;=$DI$3),0,1)),0)),1)</f>
        <v>0</v>
      </c>
      <c r="EM17" s="411">
        <f>IF(ISERROR(VLOOKUP(AR17,'環境依存文字（電子入札利用不可）'!$A:$A,1,FALSE))=TRUE,IF(SUBSTITUTE(AR17,"　","")="",0,IF($CV$3&lt;=CODE(AR17),IF(AND($DB$3&lt;=CODE(AR17),CODE(AR17)&lt;=$DD$3),0,IF(AND($DG$3&lt;=CODE(AR17),CODE(AR17)&lt;=$DI$3),0,1)),0)),1)</f>
        <v>0</v>
      </c>
      <c r="EO17" s="411">
        <f>IF(ISERROR(VLOOKUP(AT17,'環境依存文字（電子入札利用不可）'!$A:$A,1,FALSE))=TRUE,IF(SUBSTITUTE(AT17,"　","")="",0,IF($CV$3&lt;=CODE(AT17),IF(AND($DB$3&lt;=CODE(AT17),CODE(AT17)&lt;=$DD$3),0,IF(AND($DG$3&lt;=CODE(AT17),CODE(AT17)&lt;=$DI$3),0,1)),0)),1)</f>
        <v>0</v>
      </c>
      <c r="EQ17" s="411">
        <f>IF(ISERROR(VLOOKUP(AV17,'環境依存文字（電子入札利用不可）'!$A:$A,1,FALSE))=TRUE,IF(SUBSTITUTE(AV17,"　","")="",0,IF($CV$3&lt;=CODE(AV17),IF(AND($DB$3&lt;=CODE(AV17),CODE(AV17)&lt;=$DD$3),0,IF(AND($DG$3&lt;=CODE(AV17),CODE(AV17)&lt;=$DI$3),0,1)),0)),1)</f>
        <v>0</v>
      </c>
      <c r="ES17" s="411">
        <f>IF(ISERROR(VLOOKUP(AX17,'環境依存文字（電子入札利用不可）'!$A:$A,1,FALSE))=TRUE,IF(SUBSTITUTE(AX17,"　","")="",0,IF($CV$3&lt;=CODE(AX17),IF(AND($DB$3&lt;=CODE(AX17),CODE(AX17)&lt;=$DD$3),0,IF(AND($DG$3&lt;=CODE(AX17),CODE(AX17)&lt;=$DI$3),0,1)),0)),1)</f>
        <v>0</v>
      </c>
      <c r="EU17" s="411">
        <f>IF(ISERROR(VLOOKUP(AZ17,'環境依存文字（電子入札利用不可）'!$A:$A,1,FALSE))=TRUE,IF(SUBSTITUTE(AZ17,"　","")="",0,IF($CV$3&lt;=CODE(AZ17),IF(AND($DB$3&lt;=CODE(AZ17),CODE(AZ17)&lt;=$DD$3),0,IF(AND($DG$3&lt;=CODE(AZ17),CODE(AZ17)&lt;=$DI$3),0,1)),0)),1)</f>
        <v>0</v>
      </c>
      <c r="EW17" s="411">
        <f>IF(ISERROR(VLOOKUP(BB17,'環境依存文字（電子入札利用不可）'!$A:$A,1,FALSE))=TRUE,IF(SUBSTITUTE(BB17,"　","")="",0,IF($CV$3&lt;=CODE(BB17),IF(AND($DB$3&lt;=CODE(BB17),CODE(BB17)&lt;=$DD$3),0,IF(AND($DG$3&lt;=CODE(BB17),CODE(BB17)&lt;=$DI$3),0,1)),0)),1)</f>
        <v>0</v>
      </c>
      <c r="EY17" s="411">
        <f>IF(ISERROR(VLOOKUP(BD17,'環境依存文字（電子入札利用不可）'!$A:$A,1,FALSE))=TRUE,IF(SUBSTITUTE(BD17,"　","")="",0,IF($CV$3&lt;=CODE(BD17),IF(AND($DB$3&lt;=CODE(BD17),CODE(BD17)&lt;=$DD$3),0,IF(AND($DG$3&lt;=CODE(BD17),CODE(BD17)&lt;=$DI$3),0,1)),0)),1)</f>
        <v>0</v>
      </c>
      <c r="FA17" s="411">
        <f>IF(ISERROR(VLOOKUP(BF17,'環境依存文字（電子入札利用不可）'!$A:$A,1,FALSE))=TRUE,IF(SUBSTITUTE(BF17,"　","")="",0,IF($CV$3&lt;=CODE(BF17),IF(AND($DB$3&lt;=CODE(BF17),CODE(BF17)&lt;=$DD$3),0,IF(AND($DG$3&lt;=CODE(BF17),CODE(BF17)&lt;=$DI$3),0,1)),0)),1)</f>
        <v>0</v>
      </c>
      <c r="FC17" s="411">
        <f>IF(ISERROR(VLOOKUP(BH17,'環境依存文字（電子入札利用不可）'!$A:$A,1,FALSE))=TRUE,IF(SUBSTITUTE(BH17,"　","")="",0,IF($CV$3&lt;=CODE(BH17),IF(AND($DB$3&lt;=CODE(BH17),CODE(BH17)&lt;=$DD$3),0,IF(AND($DG$3&lt;=CODE(BH17),CODE(BH17)&lt;=$DI$3),0,1)),0)),1)</f>
        <v>0</v>
      </c>
      <c r="FE17" s="411">
        <f>IF(ISERROR(VLOOKUP(BJ17,'環境依存文字（電子入札利用不可）'!$A:$A,1,FALSE))=TRUE,IF(SUBSTITUTE(BJ17,"　","")="",0,IF($CV$3&lt;=CODE(BJ17),IF(AND($DB$3&lt;=CODE(BJ17),CODE(BJ17)&lt;=$DD$3),0,IF(AND($DG$3&lt;=CODE(BJ17),CODE(BJ17)&lt;=$DI$3),0,1)),0)),1)</f>
        <v>0</v>
      </c>
      <c r="FG17" s="411">
        <f>IF(ISERROR(VLOOKUP(BL17,'環境依存文字（電子入札利用不可）'!$A:$A,1,FALSE))=TRUE,IF(SUBSTITUTE(BL17,"　","")="",0,IF($CV$3&lt;=CODE(BL17),IF(AND($DB$3&lt;=CODE(BL17),CODE(BL17)&lt;=$DD$3),0,IF(AND($DG$3&lt;=CODE(BL17),CODE(BL17)&lt;=$DI$3),0,1)),0)),1)</f>
        <v>0</v>
      </c>
      <c r="FI17" s="411">
        <f>IF(ISERROR(VLOOKUP(BN17,'環境依存文字（電子入札利用不可）'!$A:$A,1,FALSE))=TRUE,IF(SUBSTITUTE(BN17,"　","")="",0,IF($CV$3&lt;=CODE(BN17),IF(AND($DB$3&lt;=CODE(BN17),CODE(BN17)&lt;=$DD$3),0,IF(AND($DG$3&lt;=CODE(BN17),CODE(BN17)&lt;=$DI$3),0,1)),0)),1)</f>
        <v>0</v>
      </c>
      <c r="FK17" s="411">
        <f>IF(ISERROR(VLOOKUP(BP17,'環境依存文字（電子入札利用不可）'!$A:$A,1,FALSE))=TRUE,IF(SUBSTITUTE(BP17,"　","")="",0,IF($CV$3&lt;=CODE(BP17),IF(AND($DB$3&lt;=CODE(BP17),CODE(BP17)&lt;=$DD$3),0,IF(AND($DG$3&lt;=CODE(BP17),CODE(BP17)&lt;=$DI$3),0,1)),0)),1)</f>
        <v>0</v>
      </c>
    </row>
    <row r="18" spans="1:167" s="411" customFormat="1" ht="23.25" customHeight="1">
      <c r="A18" s="26" t="s">
        <v>40</v>
      </c>
      <c r="B18" s="1222" t="str">
        <f>+IF(入力シート!$H22="","",MID(入力シート!$H22,入力シート!BJ$19,1))</f>
        <v/>
      </c>
      <c r="C18" s="1259"/>
      <c r="D18" s="1258" t="str">
        <f>+IF(入力シート!$H22="","",MID(入力シート!$H22,入力シート!BL$19,1))</f>
        <v/>
      </c>
      <c r="E18" s="1259"/>
      <c r="F18" s="1258" t="str">
        <f>+IF(入力シート!$H22="","",MID(入力シート!$H22,入力シート!BN$19,1))</f>
        <v/>
      </c>
      <c r="G18" s="1259"/>
      <c r="H18" s="1258" t="str">
        <f>+IF(入力シート!$H22="","",MID(入力シート!$H22,入力シート!BP$19,1))</f>
        <v/>
      </c>
      <c r="I18" s="1259"/>
      <c r="J18" s="1258" t="str">
        <f>+IF(入力シート!$H22="","",MID(入力シート!$H22,入力シート!BR$19,1))</f>
        <v/>
      </c>
      <c r="K18" s="1259"/>
      <c r="L18" s="1258" t="str">
        <f>+IF(入力シート!$H22="","",MID(入力シート!$H22,入力シート!BT$19,1))</f>
        <v/>
      </c>
      <c r="M18" s="1259"/>
      <c r="N18" s="1258" t="str">
        <f>+IF(入力シート!$H22="","",MID(入力シート!$H22,入力シート!BV$19,1))</f>
        <v/>
      </c>
      <c r="O18" s="1259"/>
      <c r="P18" s="1258" t="str">
        <f>+IF(入力シート!$H22="","",MID(入力シート!$H22,入力シート!BX$19,1))</f>
        <v/>
      </c>
      <c r="Q18" s="1223"/>
      <c r="R18" s="1227" t="str">
        <f>+IF(入力シート!$L22="","",MID(入力シート!$L22,入力シート!BJ$20,1))</f>
        <v/>
      </c>
      <c r="S18" s="1228"/>
      <c r="T18" s="1228" t="str">
        <f>+IF(入力シート!$L22="","",MID(入力シート!$L22,入力シート!BL$20,1))</f>
        <v/>
      </c>
      <c r="U18" s="1228"/>
      <c r="V18" s="1228" t="str">
        <f>+IF(入力シート!$L22="","",MID(入力シート!$L22,入力シート!BN$20,1))</f>
        <v/>
      </c>
      <c r="W18" s="1228"/>
      <c r="X18" s="1228" t="str">
        <f>+IF(入力シート!$L22="","",MID(入力シート!$L22,入力シート!BP$20,1))</f>
        <v/>
      </c>
      <c r="Y18" s="1228"/>
      <c r="Z18" s="1228" t="str">
        <f>+IF(入力シート!$L22="","",MID(入力シート!$L22,入力シート!BR$20,1))</f>
        <v/>
      </c>
      <c r="AA18" s="1228"/>
      <c r="AB18" s="1228" t="str">
        <f>+IF(入力シート!$L22="","",MID(入力シート!$L22,入力シート!BT$20,1))</f>
        <v/>
      </c>
      <c r="AC18" s="1228"/>
      <c r="AD18" s="1228" t="str">
        <f>+IF(入力シート!$L22="","",MID(入力シート!$L22,入力シート!BV$20,1))</f>
        <v/>
      </c>
      <c r="AE18" s="1228"/>
      <c r="AF18" s="1228" t="str">
        <f>+IF(入力シート!$L22="","",MID(入力シート!$L22,入力シート!BX$20,1))</f>
        <v/>
      </c>
      <c r="AG18" s="1228"/>
      <c r="AH18" s="1228" t="str">
        <f>+IF(入力シート!$L22="","",MID(入力シート!$L22,入力シート!BZ$20,1))</f>
        <v/>
      </c>
      <c r="AI18" s="1228"/>
      <c r="AJ18" s="1228" t="str">
        <f>+IF(入力シート!$L22="","",MID(入力シート!$L22,入力シート!CB$20,1))</f>
        <v/>
      </c>
      <c r="AK18" s="1228"/>
      <c r="AL18" s="1228" t="str">
        <f>+IF(入力シート!$L22="","",MID(入力シート!$L22,入力シート!CD$20,1))</f>
        <v/>
      </c>
      <c r="AM18" s="1228"/>
      <c r="AN18" s="1228" t="str">
        <f>+IF(入力シート!$L22="","",MID(入力シート!$L22,入力シート!CF$20,1))</f>
        <v/>
      </c>
      <c r="AO18" s="1228"/>
      <c r="AP18" s="1228" t="str">
        <f>+IF(入力シート!$L22="","",MID(入力シート!$L22,入力シート!CH$20,1))</f>
        <v/>
      </c>
      <c r="AQ18" s="1228"/>
      <c r="AR18" s="1228" t="str">
        <f>+IF(入力シート!$L22="","",MID(入力シート!$L22,入力シート!CJ$20,1))</f>
        <v/>
      </c>
      <c r="AS18" s="1228"/>
      <c r="AT18" s="1228" t="str">
        <f>+IF(入力シート!$L22="","",MID(入力シート!$L22,入力シート!CL$20,1))</f>
        <v/>
      </c>
      <c r="AU18" s="1228"/>
      <c r="AV18" s="1228" t="str">
        <f>+IF(入力シート!$L22="","",MID(入力シート!$L22,入力シート!CN$20,1))</f>
        <v/>
      </c>
      <c r="AW18" s="1228"/>
      <c r="AX18" s="1228" t="str">
        <f>+IF(入力シート!$L22="","",MID(入力シート!$L22,入力シート!CP$20,1))</f>
        <v/>
      </c>
      <c r="AY18" s="1228"/>
      <c r="AZ18" s="1228" t="str">
        <f>+IF(入力シート!$L22="","",MID(入力シート!$L22,入力シート!CR$20,1))</f>
        <v/>
      </c>
      <c r="BA18" s="1228"/>
      <c r="BB18" s="1228" t="str">
        <f>+IF(入力シート!$L22="","",MID(入力シート!$L22,入力シート!CT$20,1))</f>
        <v/>
      </c>
      <c r="BC18" s="1228"/>
      <c r="BD18" s="1228" t="str">
        <f>+IF(入力シート!$L22="","",MID(入力シート!$L22,入力シート!CV$20,1))</f>
        <v/>
      </c>
      <c r="BE18" s="1228"/>
      <c r="BF18" s="1228" t="str">
        <f>+IF(入力シート!$L22="","",MID(入力シート!$L22,入力シート!CX$20,1))</f>
        <v/>
      </c>
      <c r="BG18" s="1228"/>
      <c r="BH18" s="1228" t="str">
        <f>+IF(入力シート!$L22="","",MID(入力シート!$L22,入力シート!CZ$20,1))</f>
        <v/>
      </c>
      <c r="BI18" s="1228"/>
      <c r="BJ18" s="1228" t="str">
        <f>+IF(入力シート!$L22="","",MID(入力シート!$L22,入力シート!DB$20,1))</f>
        <v/>
      </c>
      <c r="BK18" s="1228"/>
      <c r="BL18" s="1228" t="str">
        <f>+IF(入力シート!$L22="","",MID(入力シート!$L22,入力シート!DD$20,1))</f>
        <v/>
      </c>
      <c r="BM18" s="1228"/>
      <c r="BN18" s="1228" t="str">
        <f>+IF(入力シート!$L22="","",MID(入力シート!$L22,入力シート!DF$20,1))</f>
        <v/>
      </c>
      <c r="BO18" s="1228"/>
      <c r="BP18" s="1228" t="str">
        <f>+IF(入力シート!$L22="","",MID(入力シート!$L22,入力シート!DH$20,1))</f>
        <v/>
      </c>
      <c r="BQ18" s="1247"/>
      <c r="BR18" s="1222" t="str">
        <f>+IF(入力シート!W22="○",1,"")</f>
        <v/>
      </c>
      <c r="BS18" s="1275"/>
      <c r="BT18" s="423" t="str">
        <f>+IF(MID(TEXT(入力シート!Y22,"000#"),1,1)="0","",MID(TEXT(入力シート!Y22,"000#"),1,1))</f>
        <v/>
      </c>
      <c r="BU18" s="424" t="str">
        <f>+IF(AND(BT18="",MID(TEXT(入力シート!Y22,"000#"),2,1)="0"),"",MID(TEXT(入力シート!Y22,"000#"),2,1))</f>
        <v/>
      </c>
      <c r="BV18" s="425" t="str">
        <f>+IF(AND(BU18="",MID(TEXT(入力シート!Y22,"000#"),3,1)="0"),"",MID(TEXT(入力シート!Y22,"000#"),3,1))</f>
        <v/>
      </c>
      <c r="BW18" s="426" t="str">
        <f>+IF(AND(BV18="",MID(TEXT(入力シート!Y22,"000#"),4,1)="0"),"",MID(TEXT(入力シート!Y22,"000#"),4,1))</f>
        <v/>
      </c>
      <c r="BX18" s="438" t="str">
        <f>+IF(入力シート!AA22="","",IF(MID(TEXT(入力シート!AA22,"00#"),1,1)="","",MID(TEXT(入力シート!AA22,"00#"),1,1)))</f>
        <v/>
      </c>
      <c r="BY18" s="439" t="str">
        <f>+IF(入力シート!AA22="","",IF(MID(TEXT(入力シート!AA22,"00#"),2,1)="","",MID(TEXT(入力シート!AA22,"00#"),2,1)))</f>
        <v/>
      </c>
      <c r="BZ18" s="440" t="str">
        <f>+IF(入力シート!AA22="","",IF(MID(TEXT(入力シート!AA22,"00#"),3,1)="","",MID(TEXT(入力シート!AA22,"00#"),3,1)))</f>
        <v/>
      </c>
      <c r="CA18" s="430" t="s">
        <v>34</v>
      </c>
      <c r="CB18" s="441" t="str">
        <f>+IF(入力シート!AD22="","",IF(MID(TEXT(入力シート!AD22,"000#"),1,1)="","",MID(TEXT(入力シート!AD22,"000#"),1,1)))</f>
        <v/>
      </c>
      <c r="CC18" s="432" t="str">
        <f>+IF(入力シート!AD22="","",IF(MID(TEXT(入力シート!AD22,"000#"),2,1)="","",MID(TEXT(入力シート!AD22,"000#"),2,1)))</f>
        <v/>
      </c>
      <c r="CD18" s="432" t="str">
        <f>+IF(入力シート!AD22="","",IF(MID(TEXT(入力シート!AD22,"000#"),3,1)="","",MID(TEXT(入力シート!AD22,"000#"),3,1)))</f>
        <v/>
      </c>
      <c r="CE18" s="433" t="str">
        <f>+IF(入力シート!AD22="","",IF(MID(TEXT(入力シート!AD22,"000#"),4,1)="","",MID(TEXT(入力シート!AD22,"000#"),4,1)))</f>
        <v/>
      </c>
      <c r="CF18" s="441" t="str">
        <f>+IF(入力シート!$AZ22="","",MID(入力シート!$AZ22,入力シート!BJ$16,1))</f>
        <v>-</v>
      </c>
      <c r="CG18" s="439" t="str">
        <f>+IF(入力シート!$AZ22="","",MID(入力シート!$AZ22,入力シート!BK$16,1))</f>
        <v>-</v>
      </c>
      <c r="CH18" s="439" t="str">
        <f>+IF(入力シート!$AZ22="","",MID(入力シート!$AZ22,入力シート!BL$16,1))</f>
        <v/>
      </c>
      <c r="CI18" s="439" t="str">
        <f>+IF(入力シート!$AZ22="","",MID(入力シート!$AZ22,入力シート!BM$16,1))</f>
        <v/>
      </c>
      <c r="CJ18" s="439" t="str">
        <f>+IF(入力シート!$AZ22="","",MID(入力シート!$AZ22,入力シート!BN$16,1))</f>
        <v/>
      </c>
      <c r="CK18" s="439" t="str">
        <f>+IF(入力シート!$AZ22="","",MID(入力シート!$AZ22,入力シート!BO$16,1))</f>
        <v/>
      </c>
      <c r="CL18" s="439" t="str">
        <f>+IF(入力シート!$AZ22="","",MID(入力シート!$AZ22,入力シート!BP$16,1))</f>
        <v/>
      </c>
      <c r="CM18" s="432" t="str">
        <f>+IF(入力シート!$AZ22="","",MID(入力シート!$AZ22,入力シート!BQ$16,1))</f>
        <v/>
      </c>
      <c r="CN18" s="432" t="str">
        <f>+IF(入力シート!$AZ22="","",MID(入力シート!$AZ22,入力シート!BR$16,1))</f>
        <v/>
      </c>
      <c r="CO18" s="432" t="str">
        <f>+IF(入力シート!$AZ22="","",MID(入力シート!$AZ22,入力シート!BS$16,1))</f>
        <v/>
      </c>
      <c r="CP18" s="442" t="str">
        <f>+IF(入力シート!$AZ22="","",MID(入力シート!$AZ22,入力シート!BT$16,1))</f>
        <v/>
      </c>
      <c r="CQ18" s="433" t="str">
        <f>+IF(入力シート!$AZ22="","",MID(入力シート!$AZ22,入力シート!BU$16,1))</f>
        <v/>
      </c>
      <c r="CS18" s="589"/>
      <c r="CU18" s="589">
        <f t="shared" si="0"/>
        <v>0</v>
      </c>
      <c r="CW18" s="411">
        <f>IF(ISERROR(VLOOKUP(B18,'環境依存文字（電子入札利用不可）'!$A:$A,1,FALSE))=TRUE,IF(SUBSTITUTE(B18,"　","")="",0,IF($CV$3&lt;=CODE(B18),IF(AND($DB$3&lt;=CODE(B18),CODE(B18)&lt;=$DD$3),0,IF(AND($DG$3&lt;=CODE(B18),CODE(B18)&lt;=$DI$3),0,1)),0)),1)</f>
        <v>0</v>
      </c>
      <c r="CY18" s="411">
        <f>IF(ISERROR(VLOOKUP(D18,'環境依存文字（電子入札利用不可）'!$A:$A,1,FALSE))=TRUE,IF(SUBSTITUTE(D18,"　","")="",0,IF($CV$3&lt;=CODE(D18),IF(AND($DB$3&lt;=CODE(D18),CODE(D18)&lt;=$DD$3),0,IF(AND($DG$3&lt;=CODE(D18),CODE(D18)&lt;=$DI$3),0,1)),0)),1)</f>
        <v>0</v>
      </c>
      <c r="DA18" s="411">
        <f>IF(ISERROR(VLOOKUP(F18,'環境依存文字（電子入札利用不可）'!$A:$A,1,FALSE))=TRUE,IF(SUBSTITUTE(F18,"　","")="",0,IF($CV$3&lt;=CODE(F18),IF(AND($DB$3&lt;=CODE(F18),CODE(F18)&lt;=$DD$3),0,IF(AND($DG$3&lt;=CODE(F18),CODE(F18)&lt;=$DI$3),0,1)),0)),1)</f>
        <v>0</v>
      </c>
      <c r="DC18" s="411">
        <f>IF(ISERROR(VLOOKUP(H18,'環境依存文字（電子入札利用不可）'!$A:$A,1,FALSE))=TRUE,IF(SUBSTITUTE(H18,"　","")="",0,IF($CV$3&lt;=CODE(H18),IF(AND($DB$3&lt;=CODE(H18),CODE(H18)&lt;=$DD$3),0,IF(AND($DG$3&lt;=CODE(H18),CODE(H18)&lt;=$DI$3),0,1)),0)),1)</f>
        <v>0</v>
      </c>
      <c r="DE18" s="411">
        <f>IF(ISERROR(VLOOKUP(J18,'環境依存文字（電子入札利用不可）'!$A:$A,1,FALSE))=TRUE,IF(SUBSTITUTE(J18,"　","")="",0,IF($CV$3&lt;=CODE(J18),IF(AND($DB$3&lt;=CODE(J18),CODE(J18)&lt;=$DD$3),0,IF(AND($DG$3&lt;=CODE(J18),CODE(J18)&lt;=$DI$3),0,1)),0)),1)</f>
        <v>0</v>
      </c>
      <c r="DG18" s="411">
        <f>IF(ISERROR(VLOOKUP(L18,'環境依存文字（電子入札利用不可）'!$A:$A,1,FALSE))=TRUE,IF(SUBSTITUTE(L18,"　","")="",0,IF($CV$3&lt;=CODE(L18),IF(AND($DB$3&lt;=CODE(L18),CODE(L18)&lt;=$DD$3),0,IF(AND($DG$3&lt;=CODE(L18),CODE(L18)&lt;=$DI$3),0,1)),0)),1)</f>
        <v>0</v>
      </c>
      <c r="DI18" s="411">
        <f>IF(ISERROR(VLOOKUP(N18,'環境依存文字（電子入札利用不可）'!$A:$A,1,FALSE))=TRUE,IF(SUBSTITUTE(N18,"　","")="",0,IF($CV$3&lt;=CODE(N18),IF(AND($DB$3&lt;=CODE(N18),CODE(N18)&lt;=$DD$3),0,IF(AND($DG$3&lt;=CODE(N18),CODE(N18)&lt;=$DI$3),0,1)),0)),1)</f>
        <v>0</v>
      </c>
      <c r="DK18" s="411">
        <f>IF(ISERROR(VLOOKUP(P18,'環境依存文字（電子入札利用不可）'!$A:$A,1,FALSE))=TRUE,IF(SUBSTITUTE(P18,"　","")="",0,IF($CV$3&lt;=CODE(P18),IF(AND($DB$3&lt;=CODE(P18),CODE(P18)&lt;=$DD$3),0,IF(AND($DG$3&lt;=CODE(P18),CODE(P18)&lt;=$DI$3),0,1)),0)),1)</f>
        <v>0</v>
      </c>
      <c r="DM18" s="411">
        <f>IF(ISERROR(VLOOKUP(R18,'環境依存文字（電子入札利用不可）'!$A:$A,1,FALSE))=TRUE,IF(SUBSTITUTE(R18,"　","")="",0,IF($CV$3&lt;=CODE(R18),IF(AND($DB$3&lt;=CODE(R18),CODE(R18)&lt;=$DD$3),0,IF(AND($DG$3&lt;=CODE(R18),CODE(R18)&lt;=$DI$3),0,1)),0)),1)</f>
        <v>0</v>
      </c>
      <c r="DO18" s="411">
        <f>IF(ISERROR(VLOOKUP(T18,'環境依存文字（電子入札利用不可）'!$A:$A,1,FALSE))=TRUE,IF(SUBSTITUTE(T18,"　","")="",0,IF($CV$3&lt;=CODE(T18),IF(AND($DB$3&lt;=CODE(T18),CODE(T18)&lt;=$DD$3),0,IF(AND($DG$3&lt;=CODE(T18),CODE(T18)&lt;=$DI$3),0,1)),0)),1)</f>
        <v>0</v>
      </c>
      <c r="DQ18" s="411">
        <f>IF(ISERROR(VLOOKUP(V18,'環境依存文字（電子入札利用不可）'!$A:$A,1,FALSE))=TRUE,IF(SUBSTITUTE(V18,"　","")="",0,IF($CV$3&lt;=CODE(V18),IF(AND($DB$3&lt;=CODE(V18),CODE(V18)&lt;=$DD$3),0,IF(AND($DG$3&lt;=CODE(V18),CODE(V18)&lt;=$DI$3),0,1)),0)),1)</f>
        <v>0</v>
      </c>
      <c r="DS18" s="411">
        <f>IF(ISERROR(VLOOKUP(X18,'環境依存文字（電子入札利用不可）'!$A:$A,1,FALSE))=TRUE,IF(SUBSTITUTE(X18,"　","")="",0,IF($CV$3&lt;=CODE(X18),IF(AND($DB$3&lt;=CODE(X18),CODE(X18)&lt;=$DD$3),0,IF(AND($DG$3&lt;=CODE(X18),CODE(X18)&lt;=$DI$3),0,1)),0)),1)</f>
        <v>0</v>
      </c>
      <c r="DU18" s="411">
        <f>IF(ISERROR(VLOOKUP(Z18,'環境依存文字（電子入札利用不可）'!$A:$A,1,FALSE))=TRUE,IF(SUBSTITUTE(Z18,"　","")="",0,IF($CV$3&lt;=CODE(Z18),IF(AND($DB$3&lt;=CODE(Z18),CODE(Z18)&lt;=$DD$3),0,IF(AND($DG$3&lt;=CODE(Z18),CODE(Z18)&lt;=$DI$3),0,1)),0)),1)</f>
        <v>0</v>
      </c>
      <c r="DW18" s="411">
        <f>IF(ISERROR(VLOOKUP(AB18,'環境依存文字（電子入札利用不可）'!$A:$A,1,FALSE))=TRUE,IF(SUBSTITUTE(AB18,"　","")="",0,IF($CV$3&lt;=CODE(AB18),IF(AND($DB$3&lt;=CODE(AB18),CODE(AB18)&lt;=$DD$3),0,IF(AND($DG$3&lt;=CODE(AB18),CODE(AB18)&lt;=$DI$3),0,1)),0)),1)</f>
        <v>0</v>
      </c>
      <c r="DY18" s="411">
        <f>IF(ISERROR(VLOOKUP(AD18,'環境依存文字（電子入札利用不可）'!$A:$A,1,FALSE))=TRUE,IF(SUBSTITUTE(AD18,"　","")="",0,IF($CV$3&lt;=CODE(AD18),IF(AND($DB$3&lt;=CODE(AD18),CODE(AD18)&lt;=$DD$3),0,IF(AND($DG$3&lt;=CODE(AD18),CODE(AD18)&lt;=$DI$3),0,1)),0)),1)</f>
        <v>0</v>
      </c>
      <c r="EA18" s="411">
        <f>IF(ISERROR(VLOOKUP(AF18,'環境依存文字（電子入札利用不可）'!$A:$A,1,FALSE))=TRUE,IF(SUBSTITUTE(AF18,"　","")="",0,IF($CV$3&lt;=CODE(AF18),IF(AND($DB$3&lt;=CODE(AF18),CODE(AF18)&lt;=$DD$3),0,IF(AND($DG$3&lt;=CODE(AF18),CODE(AF18)&lt;=$DI$3),0,1)),0)),1)</f>
        <v>0</v>
      </c>
      <c r="EC18" s="411">
        <f>IF(ISERROR(VLOOKUP(AH18,'環境依存文字（電子入札利用不可）'!$A:$A,1,FALSE))=TRUE,IF(SUBSTITUTE(AH18,"　","")="",0,IF($CV$3&lt;=CODE(AH18),IF(AND($DB$3&lt;=CODE(AH18),CODE(AH18)&lt;=$DD$3),0,IF(AND($DG$3&lt;=CODE(AH18),CODE(AH18)&lt;=$DI$3),0,1)),0)),1)</f>
        <v>0</v>
      </c>
      <c r="EE18" s="411">
        <f>IF(ISERROR(VLOOKUP(AJ18,'環境依存文字（電子入札利用不可）'!$A:$A,1,FALSE))=TRUE,IF(SUBSTITUTE(AJ18,"　","")="",0,IF($CV$3&lt;=CODE(AJ18),IF(AND($DB$3&lt;=CODE(AJ18),CODE(AJ18)&lt;=$DD$3),0,IF(AND($DG$3&lt;=CODE(AJ18),CODE(AJ18)&lt;=$DI$3),0,1)),0)),1)</f>
        <v>0</v>
      </c>
      <c r="EG18" s="411">
        <f>IF(ISERROR(VLOOKUP(AL18,'環境依存文字（電子入札利用不可）'!$A:$A,1,FALSE))=TRUE,IF(SUBSTITUTE(AL18,"　","")="",0,IF($CV$3&lt;=CODE(AL18),IF(AND($DB$3&lt;=CODE(AL18),CODE(AL18)&lt;=$DD$3),0,IF(AND($DG$3&lt;=CODE(AL18),CODE(AL18)&lt;=$DI$3),0,1)),0)),1)</f>
        <v>0</v>
      </c>
      <c r="EI18" s="411">
        <f>IF(ISERROR(VLOOKUP(AN18,'環境依存文字（電子入札利用不可）'!$A:$A,1,FALSE))=TRUE,IF(SUBSTITUTE(AN18,"　","")="",0,IF($CV$3&lt;=CODE(AN18),IF(AND($DB$3&lt;=CODE(AN18),CODE(AN18)&lt;=$DD$3),0,IF(AND($DG$3&lt;=CODE(AN18),CODE(AN18)&lt;=$DI$3),0,1)),0)),1)</f>
        <v>0</v>
      </c>
      <c r="EK18" s="411">
        <f>IF(ISERROR(VLOOKUP(AP18,'環境依存文字（電子入札利用不可）'!$A:$A,1,FALSE))=TRUE,IF(SUBSTITUTE(AP18,"　","")="",0,IF($CV$3&lt;=CODE(AP18),IF(AND($DB$3&lt;=CODE(AP18),CODE(AP18)&lt;=$DD$3),0,IF(AND($DG$3&lt;=CODE(AP18),CODE(AP18)&lt;=$DI$3),0,1)),0)),1)</f>
        <v>0</v>
      </c>
      <c r="EM18" s="411">
        <f>IF(ISERROR(VLOOKUP(AR18,'環境依存文字（電子入札利用不可）'!$A:$A,1,FALSE))=TRUE,IF(SUBSTITUTE(AR18,"　","")="",0,IF($CV$3&lt;=CODE(AR18),IF(AND($DB$3&lt;=CODE(AR18),CODE(AR18)&lt;=$DD$3),0,IF(AND($DG$3&lt;=CODE(AR18),CODE(AR18)&lt;=$DI$3),0,1)),0)),1)</f>
        <v>0</v>
      </c>
      <c r="EO18" s="411">
        <f>IF(ISERROR(VLOOKUP(AT18,'環境依存文字（電子入札利用不可）'!$A:$A,1,FALSE))=TRUE,IF(SUBSTITUTE(AT18,"　","")="",0,IF($CV$3&lt;=CODE(AT18),IF(AND($DB$3&lt;=CODE(AT18),CODE(AT18)&lt;=$DD$3),0,IF(AND($DG$3&lt;=CODE(AT18),CODE(AT18)&lt;=$DI$3),0,1)),0)),1)</f>
        <v>0</v>
      </c>
      <c r="EQ18" s="411">
        <f>IF(ISERROR(VLOOKUP(AV18,'環境依存文字（電子入札利用不可）'!$A:$A,1,FALSE))=TRUE,IF(SUBSTITUTE(AV18,"　","")="",0,IF($CV$3&lt;=CODE(AV18),IF(AND($DB$3&lt;=CODE(AV18),CODE(AV18)&lt;=$DD$3),0,IF(AND($DG$3&lt;=CODE(AV18),CODE(AV18)&lt;=$DI$3),0,1)),0)),1)</f>
        <v>0</v>
      </c>
      <c r="ES18" s="411">
        <f>IF(ISERROR(VLOOKUP(AX18,'環境依存文字（電子入札利用不可）'!$A:$A,1,FALSE))=TRUE,IF(SUBSTITUTE(AX18,"　","")="",0,IF($CV$3&lt;=CODE(AX18),IF(AND($DB$3&lt;=CODE(AX18),CODE(AX18)&lt;=$DD$3),0,IF(AND($DG$3&lt;=CODE(AX18),CODE(AX18)&lt;=$DI$3),0,1)),0)),1)</f>
        <v>0</v>
      </c>
      <c r="EU18" s="411">
        <f>IF(ISERROR(VLOOKUP(AZ18,'環境依存文字（電子入札利用不可）'!$A:$A,1,FALSE))=TRUE,IF(SUBSTITUTE(AZ18,"　","")="",0,IF($CV$3&lt;=CODE(AZ18),IF(AND($DB$3&lt;=CODE(AZ18),CODE(AZ18)&lt;=$DD$3),0,IF(AND($DG$3&lt;=CODE(AZ18),CODE(AZ18)&lt;=$DI$3),0,1)),0)),1)</f>
        <v>0</v>
      </c>
      <c r="EW18" s="411">
        <f>IF(ISERROR(VLOOKUP(BB18,'環境依存文字（電子入札利用不可）'!$A:$A,1,FALSE))=TRUE,IF(SUBSTITUTE(BB18,"　","")="",0,IF($CV$3&lt;=CODE(BB18),IF(AND($DB$3&lt;=CODE(BB18),CODE(BB18)&lt;=$DD$3),0,IF(AND($DG$3&lt;=CODE(BB18),CODE(BB18)&lt;=$DI$3),0,1)),0)),1)</f>
        <v>0</v>
      </c>
      <c r="EY18" s="411">
        <f>IF(ISERROR(VLOOKUP(BD18,'環境依存文字（電子入札利用不可）'!$A:$A,1,FALSE))=TRUE,IF(SUBSTITUTE(BD18,"　","")="",0,IF($CV$3&lt;=CODE(BD18),IF(AND($DB$3&lt;=CODE(BD18),CODE(BD18)&lt;=$DD$3),0,IF(AND($DG$3&lt;=CODE(BD18),CODE(BD18)&lt;=$DI$3),0,1)),0)),1)</f>
        <v>0</v>
      </c>
      <c r="FA18" s="411">
        <f>IF(ISERROR(VLOOKUP(BF18,'環境依存文字（電子入札利用不可）'!$A:$A,1,FALSE))=TRUE,IF(SUBSTITUTE(BF18,"　","")="",0,IF($CV$3&lt;=CODE(BF18),IF(AND($DB$3&lt;=CODE(BF18),CODE(BF18)&lt;=$DD$3),0,IF(AND($DG$3&lt;=CODE(BF18),CODE(BF18)&lt;=$DI$3),0,1)),0)),1)</f>
        <v>0</v>
      </c>
      <c r="FC18" s="411">
        <f>IF(ISERROR(VLOOKUP(BH18,'環境依存文字（電子入札利用不可）'!$A:$A,1,FALSE))=TRUE,IF(SUBSTITUTE(BH18,"　","")="",0,IF($CV$3&lt;=CODE(BH18),IF(AND($DB$3&lt;=CODE(BH18),CODE(BH18)&lt;=$DD$3),0,IF(AND($DG$3&lt;=CODE(BH18),CODE(BH18)&lt;=$DI$3),0,1)),0)),1)</f>
        <v>0</v>
      </c>
      <c r="FE18" s="411">
        <f>IF(ISERROR(VLOOKUP(BJ18,'環境依存文字（電子入札利用不可）'!$A:$A,1,FALSE))=TRUE,IF(SUBSTITUTE(BJ18,"　","")="",0,IF($CV$3&lt;=CODE(BJ18),IF(AND($DB$3&lt;=CODE(BJ18),CODE(BJ18)&lt;=$DD$3),0,IF(AND($DG$3&lt;=CODE(BJ18),CODE(BJ18)&lt;=$DI$3),0,1)),0)),1)</f>
        <v>0</v>
      </c>
      <c r="FG18" s="411">
        <f>IF(ISERROR(VLOOKUP(BL18,'環境依存文字（電子入札利用不可）'!$A:$A,1,FALSE))=TRUE,IF(SUBSTITUTE(BL18,"　","")="",0,IF($CV$3&lt;=CODE(BL18),IF(AND($DB$3&lt;=CODE(BL18),CODE(BL18)&lt;=$DD$3),0,IF(AND($DG$3&lt;=CODE(BL18),CODE(BL18)&lt;=$DI$3),0,1)),0)),1)</f>
        <v>0</v>
      </c>
      <c r="FI18" s="411">
        <f>IF(ISERROR(VLOOKUP(BN18,'環境依存文字（電子入札利用不可）'!$A:$A,1,FALSE))=TRUE,IF(SUBSTITUTE(BN18,"　","")="",0,IF($CV$3&lt;=CODE(BN18),IF(AND($DB$3&lt;=CODE(BN18),CODE(BN18)&lt;=$DD$3),0,IF(AND($DG$3&lt;=CODE(BN18),CODE(BN18)&lt;=$DI$3),0,1)),0)),1)</f>
        <v>0</v>
      </c>
      <c r="FK18" s="411">
        <f>IF(ISERROR(VLOOKUP(BP18,'環境依存文字（電子入札利用不可）'!$A:$A,1,FALSE))=TRUE,IF(SUBSTITUTE(BP18,"　","")="",0,IF($CV$3&lt;=CODE(BP18),IF(AND($DB$3&lt;=CODE(BP18),CODE(BP18)&lt;=$DD$3),0,IF(AND($DG$3&lt;=CODE(BP18),CODE(BP18)&lt;=$DI$3),0,1)),0)),1)</f>
        <v>0</v>
      </c>
    </row>
    <row r="19" spans="1:167" s="411" customFormat="1" ht="23.25" customHeight="1">
      <c r="A19" s="26" t="s">
        <v>41</v>
      </c>
      <c r="B19" s="1222" t="str">
        <f>+IF(入力シート!$H23="","",MID(入力シート!$H23,入力シート!BJ$19,1))</f>
        <v/>
      </c>
      <c r="C19" s="1259"/>
      <c r="D19" s="1258" t="str">
        <f>+IF(入力シート!$H23="","",MID(入力シート!$H23,入力シート!BL$19,1))</f>
        <v/>
      </c>
      <c r="E19" s="1259"/>
      <c r="F19" s="1258" t="str">
        <f>+IF(入力シート!$H23="","",MID(入力シート!$H23,入力シート!BN$19,1))</f>
        <v/>
      </c>
      <c r="G19" s="1259"/>
      <c r="H19" s="1258" t="str">
        <f>+IF(入力シート!$H23="","",MID(入力シート!$H23,入力シート!BP$19,1))</f>
        <v/>
      </c>
      <c r="I19" s="1259"/>
      <c r="J19" s="1258" t="str">
        <f>+IF(入力シート!$H23="","",MID(入力シート!$H23,入力シート!BR$19,1))</f>
        <v/>
      </c>
      <c r="K19" s="1259"/>
      <c r="L19" s="1258" t="str">
        <f>+IF(入力シート!$H23="","",MID(入力シート!$H23,入力シート!BT$19,1))</f>
        <v/>
      </c>
      <c r="M19" s="1259"/>
      <c r="N19" s="1258" t="str">
        <f>+IF(入力シート!$H23="","",MID(入力シート!$H23,入力シート!BV$19,1))</f>
        <v/>
      </c>
      <c r="O19" s="1259"/>
      <c r="P19" s="1258" t="str">
        <f>+IF(入力シート!$H23="","",MID(入力シート!$H23,入力シート!BX$19,1))</f>
        <v/>
      </c>
      <c r="Q19" s="1223"/>
      <c r="R19" s="1227" t="str">
        <f>+IF(入力シート!$L23="","",MID(入力シート!$L23,入力シート!BJ$20,1))</f>
        <v/>
      </c>
      <c r="S19" s="1228"/>
      <c r="T19" s="1228" t="str">
        <f>+IF(入力シート!$L23="","",MID(入力シート!$L23,入力シート!BL$20,1))</f>
        <v/>
      </c>
      <c r="U19" s="1228"/>
      <c r="V19" s="1228" t="str">
        <f>+IF(入力シート!$L23="","",MID(入力シート!$L23,入力シート!BN$20,1))</f>
        <v/>
      </c>
      <c r="W19" s="1228"/>
      <c r="X19" s="1228" t="str">
        <f>+IF(入力シート!$L23="","",MID(入力シート!$L23,入力シート!BP$20,1))</f>
        <v/>
      </c>
      <c r="Y19" s="1228"/>
      <c r="Z19" s="1228" t="str">
        <f>+IF(入力シート!$L23="","",MID(入力シート!$L23,入力シート!BR$20,1))</f>
        <v/>
      </c>
      <c r="AA19" s="1228"/>
      <c r="AB19" s="1228" t="str">
        <f>+IF(入力シート!$L23="","",MID(入力シート!$L23,入力シート!BT$20,1))</f>
        <v/>
      </c>
      <c r="AC19" s="1228"/>
      <c r="AD19" s="1228" t="str">
        <f>+IF(入力シート!$L23="","",MID(入力シート!$L23,入力シート!BV$20,1))</f>
        <v/>
      </c>
      <c r="AE19" s="1228"/>
      <c r="AF19" s="1228" t="str">
        <f>+IF(入力シート!$L23="","",MID(入力シート!$L23,入力シート!BX$20,1))</f>
        <v/>
      </c>
      <c r="AG19" s="1228"/>
      <c r="AH19" s="1228" t="str">
        <f>+IF(入力シート!$L23="","",MID(入力シート!$L23,入力シート!BZ$20,1))</f>
        <v/>
      </c>
      <c r="AI19" s="1228"/>
      <c r="AJ19" s="1228" t="str">
        <f>+IF(入力シート!$L23="","",MID(入力シート!$L23,入力シート!CB$20,1))</f>
        <v/>
      </c>
      <c r="AK19" s="1228"/>
      <c r="AL19" s="1228" t="str">
        <f>+IF(入力シート!$L23="","",MID(入力シート!$L23,入力シート!CD$20,1))</f>
        <v/>
      </c>
      <c r="AM19" s="1228"/>
      <c r="AN19" s="1228" t="str">
        <f>+IF(入力シート!$L23="","",MID(入力シート!$L23,入力シート!CF$20,1))</f>
        <v/>
      </c>
      <c r="AO19" s="1228"/>
      <c r="AP19" s="1228" t="str">
        <f>+IF(入力シート!$L23="","",MID(入力シート!$L23,入力シート!CH$20,1))</f>
        <v/>
      </c>
      <c r="AQ19" s="1228"/>
      <c r="AR19" s="1228" t="str">
        <f>+IF(入力シート!$L23="","",MID(入力シート!$L23,入力シート!CJ$20,1))</f>
        <v/>
      </c>
      <c r="AS19" s="1228"/>
      <c r="AT19" s="1228" t="str">
        <f>+IF(入力シート!$L23="","",MID(入力シート!$L23,入力シート!CL$20,1))</f>
        <v/>
      </c>
      <c r="AU19" s="1228"/>
      <c r="AV19" s="1228" t="str">
        <f>+IF(入力シート!$L23="","",MID(入力シート!$L23,入力シート!CN$20,1))</f>
        <v/>
      </c>
      <c r="AW19" s="1228"/>
      <c r="AX19" s="1228" t="str">
        <f>+IF(入力シート!$L23="","",MID(入力シート!$L23,入力シート!CP$20,1))</f>
        <v/>
      </c>
      <c r="AY19" s="1228"/>
      <c r="AZ19" s="1228" t="str">
        <f>+IF(入力シート!$L23="","",MID(入力シート!$L23,入力シート!CR$20,1))</f>
        <v/>
      </c>
      <c r="BA19" s="1228"/>
      <c r="BB19" s="1228" t="str">
        <f>+IF(入力シート!$L23="","",MID(入力シート!$L23,入力シート!CT$20,1))</f>
        <v/>
      </c>
      <c r="BC19" s="1228"/>
      <c r="BD19" s="1228" t="str">
        <f>+IF(入力シート!$L23="","",MID(入力シート!$L23,入力シート!CV$20,1))</f>
        <v/>
      </c>
      <c r="BE19" s="1228"/>
      <c r="BF19" s="1228" t="str">
        <f>+IF(入力シート!$L23="","",MID(入力シート!$L23,入力シート!CX$20,1))</f>
        <v/>
      </c>
      <c r="BG19" s="1228"/>
      <c r="BH19" s="1228" t="str">
        <f>+IF(入力シート!$L23="","",MID(入力シート!$L23,入力シート!CZ$20,1))</f>
        <v/>
      </c>
      <c r="BI19" s="1228"/>
      <c r="BJ19" s="1228" t="str">
        <f>+IF(入力シート!$L23="","",MID(入力シート!$L23,入力シート!DB$20,1))</f>
        <v/>
      </c>
      <c r="BK19" s="1228"/>
      <c r="BL19" s="1228" t="str">
        <f>+IF(入力シート!$L23="","",MID(入力シート!$L23,入力シート!DD$20,1))</f>
        <v/>
      </c>
      <c r="BM19" s="1228"/>
      <c r="BN19" s="1228" t="str">
        <f>+IF(入力シート!$L23="","",MID(入力シート!$L23,入力シート!DF$20,1))</f>
        <v/>
      </c>
      <c r="BO19" s="1228"/>
      <c r="BP19" s="1228" t="str">
        <f>+IF(入力シート!$L23="","",MID(入力シート!$L23,入力シート!DH$20,1))</f>
        <v/>
      </c>
      <c r="BQ19" s="1247"/>
      <c r="BR19" s="1222" t="str">
        <f>+IF(入力シート!W23="○",1,"")</f>
        <v/>
      </c>
      <c r="BS19" s="1275"/>
      <c r="BT19" s="423" t="str">
        <f>+IF(MID(TEXT(入力シート!Y23,"000#"),1,1)="0","",MID(TEXT(入力シート!Y23,"000#"),1,1))</f>
        <v/>
      </c>
      <c r="BU19" s="424" t="str">
        <f>+IF(AND(BT19="",MID(TEXT(入力シート!Y23,"000#"),2,1)="0"),"",MID(TEXT(入力シート!Y23,"000#"),2,1))</f>
        <v/>
      </c>
      <c r="BV19" s="425" t="str">
        <f>+IF(AND(BU19="",MID(TEXT(入力シート!Y23,"000#"),3,1)="0"),"",MID(TEXT(入力シート!Y23,"000#"),3,1))</f>
        <v/>
      </c>
      <c r="BW19" s="426" t="str">
        <f>+IF(AND(BV19="",MID(TEXT(入力シート!Y23,"000#"),4,1)="0"),"",MID(TEXT(入力シート!Y23,"000#"),4,1))</f>
        <v/>
      </c>
      <c r="BX19" s="438" t="str">
        <f>+IF(入力シート!AA23="","",IF(MID(TEXT(入力シート!AA23,"00#"),1,1)="","",MID(TEXT(入力シート!AA23,"00#"),1,1)))</f>
        <v/>
      </c>
      <c r="BY19" s="439" t="str">
        <f>+IF(入力シート!AA23="","",IF(MID(TEXT(入力シート!AA23,"00#"),2,1)="","",MID(TEXT(入力シート!AA23,"00#"),2,1)))</f>
        <v/>
      </c>
      <c r="BZ19" s="440" t="str">
        <f>+IF(入力シート!AA23="","",IF(MID(TEXT(入力シート!AA23,"00#"),3,1)="","",MID(TEXT(入力シート!AA23,"00#"),3,1)))</f>
        <v/>
      </c>
      <c r="CA19" s="430" t="s">
        <v>34</v>
      </c>
      <c r="CB19" s="441" t="str">
        <f>+IF(入力シート!AD23="","",IF(MID(TEXT(入力シート!AD23,"000#"),1,1)="","",MID(TEXT(入力シート!AD23,"000#"),1,1)))</f>
        <v/>
      </c>
      <c r="CC19" s="432" t="str">
        <f>+IF(入力シート!AD23="","",IF(MID(TEXT(入力シート!AD23,"000#"),2,1)="","",MID(TEXT(入力シート!AD23,"000#"),2,1)))</f>
        <v/>
      </c>
      <c r="CD19" s="432" t="str">
        <f>+IF(入力シート!AD23="","",IF(MID(TEXT(入力シート!AD23,"000#"),3,1)="","",MID(TEXT(入力シート!AD23,"000#"),3,1)))</f>
        <v/>
      </c>
      <c r="CE19" s="433" t="str">
        <f>+IF(入力シート!AD23="","",IF(MID(TEXT(入力シート!AD23,"000#"),4,1)="","",MID(TEXT(入力シート!AD23,"000#"),4,1)))</f>
        <v/>
      </c>
      <c r="CF19" s="441" t="str">
        <f>+IF(入力シート!$AZ23="","",MID(入力シート!$AZ23,入力シート!BJ$16,1))</f>
        <v>-</v>
      </c>
      <c r="CG19" s="439" t="str">
        <f>+IF(入力シート!$AZ23="","",MID(入力シート!$AZ23,入力シート!BK$16,1))</f>
        <v>-</v>
      </c>
      <c r="CH19" s="439" t="str">
        <f>+IF(入力シート!$AZ23="","",MID(入力シート!$AZ23,入力シート!BL$16,1))</f>
        <v/>
      </c>
      <c r="CI19" s="439" t="str">
        <f>+IF(入力シート!$AZ23="","",MID(入力シート!$AZ23,入力シート!BM$16,1))</f>
        <v/>
      </c>
      <c r="CJ19" s="439" t="str">
        <f>+IF(入力シート!$AZ23="","",MID(入力シート!$AZ23,入力シート!BN$16,1))</f>
        <v/>
      </c>
      <c r="CK19" s="439" t="str">
        <f>+IF(入力シート!$AZ23="","",MID(入力シート!$AZ23,入力シート!BO$16,1))</f>
        <v/>
      </c>
      <c r="CL19" s="439" t="str">
        <f>+IF(入力シート!$AZ23="","",MID(入力シート!$AZ23,入力シート!BP$16,1))</f>
        <v/>
      </c>
      <c r="CM19" s="432" t="str">
        <f>+IF(入力シート!$AZ23="","",MID(入力シート!$AZ23,入力シート!BQ$16,1))</f>
        <v/>
      </c>
      <c r="CN19" s="432" t="str">
        <f>+IF(入力シート!$AZ23="","",MID(入力シート!$AZ23,入力シート!BR$16,1))</f>
        <v/>
      </c>
      <c r="CO19" s="432" t="str">
        <f>+IF(入力シート!$AZ23="","",MID(入力シート!$AZ23,入力シート!BS$16,1))</f>
        <v/>
      </c>
      <c r="CP19" s="442" t="str">
        <f>+IF(入力シート!$AZ23="","",MID(入力シート!$AZ23,入力シート!BT$16,1))</f>
        <v/>
      </c>
      <c r="CQ19" s="433" t="str">
        <f>+IF(入力シート!$AZ23="","",MID(入力シート!$AZ23,入力シート!BU$16,1))</f>
        <v/>
      </c>
      <c r="CS19" s="589"/>
      <c r="CU19" s="589">
        <f t="shared" si="0"/>
        <v>0</v>
      </c>
      <c r="CW19" s="411">
        <f>IF(ISERROR(VLOOKUP(B19,'環境依存文字（電子入札利用不可）'!$A:$A,1,FALSE))=TRUE,IF(SUBSTITUTE(B19,"　","")="",0,IF($CV$3&lt;=CODE(B19),IF(AND($DB$3&lt;=CODE(B19),CODE(B19)&lt;=$DD$3),0,IF(AND($DG$3&lt;=CODE(B19),CODE(B19)&lt;=$DI$3),0,1)),0)),1)</f>
        <v>0</v>
      </c>
      <c r="CY19" s="411">
        <f>IF(ISERROR(VLOOKUP(D19,'環境依存文字（電子入札利用不可）'!$A:$A,1,FALSE))=TRUE,IF(SUBSTITUTE(D19,"　","")="",0,IF($CV$3&lt;=CODE(D19),IF(AND($DB$3&lt;=CODE(D19),CODE(D19)&lt;=$DD$3),0,IF(AND($DG$3&lt;=CODE(D19),CODE(D19)&lt;=$DI$3),0,1)),0)),1)</f>
        <v>0</v>
      </c>
      <c r="DA19" s="411">
        <f>IF(ISERROR(VLOOKUP(F19,'環境依存文字（電子入札利用不可）'!$A:$A,1,FALSE))=TRUE,IF(SUBSTITUTE(F19,"　","")="",0,IF($CV$3&lt;=CODE(F19),IF(AND($DB$3&lt;=CODE(F19),CODE(F19)&lt;=$DD$3),0,IF(AND($DG$3&lt;=CODE(F19),CODE(F19)&lt;=$DI$3),0,1)),0)),1)</f>
        <v>0</v>
      </c>
      <c r="DC19" s="411">
        <f>IF(ISERROR(VLOOKUP(H19,'環境依存文字（電子入札利用不可）'!$A:$A,1,FALSE))=TRUE,IF(SUBSTITUTE(H19,"　","")="",0,IF($CV$3&lt;=CODE(H19),IF(AND($DB$3&lt;=CODE(H19),CODE(H19)&lt;=$DD$3),0,IF(AND($DG$3&lt;=CODE(H19),CODE(H19)&lt;=$DI$3),0,1)),0)),1)</f>
        <v>0</v>
      </c>
      <c r="DE19" s="411">
        <f>IF(ISERROR(VLOOKUP(J19,'環境依存文字（電子入札利用不可）'!$A:$A,1,FALSE))=TRUE,IF(SUBSTITUTE(J19,"　","")="",0,IF($CV$3&lt;=CODE(J19),IF(AND($DB$3&lt;=CODE(J19),CODE(J19)&lt;=$DD$3),0,IF(AND($DG$3&lt;=CODE(J19),CODE(J19)&lt;=$DI$3),0,1)),0)),1)</f>
        <v>0</v>
      </c>
      <c r="DG19" s="411">
        <f>IF(ISERROR(VLOOKUP(L19,'環境依存文字（電子入札利用不可）'!$A:$A,1,FALSE))=TRUE,IF(SUBSTITUTE(L19,"　","")="",0,IF($CV$3&lt;=CODE(L19),IF(AND($DB$3&lt;=CODE(L19),CODE(L19)&lt;=$DD$3),0,IF(AND($DG$3&lt;=CODE(L19),CODE(L19)&lt;=$DI$3),0,1)),0)),1)</f>
        <v>0</v>
      </c>
      <c r="DI19" s="411">
        <f>IF(ISERROR(VLOOKUP(N19,'環境依存文字（電子入札利用不可）'!$A:$A,1,FALSE))=TRUE,IF(SUBSTITUTE(N19,"　","")="",0,IF($CV$3&lt;=CODE(N19),IF(AND($DB$3&lt;=CODE(N19),CODE(N19)&lt;=$DD$3),0,IF(AND($DG$3&lt;=CODE(N19),CODE(N19)&lt;=$DI$3),0,1)),0)),1)</f>
        <v>0</v>
      </c>
      <c r="DK19" s="411">
        <f>IF(ISERROR(VLOOKUP(P19,'環境依存文字（電子入札利用不可）'!$A:$A,1,FALSE))=TRUE,IF(SUBSTITUTE(P19,"　","")="",0,IF($CV$3&lt;=CODE(P19),IF(AND($DB$3&lt;=CODE(P19),CODE(P19)&lt;=$DD$3),0,IF(AND($DG$3&lt;=CODE(P19),CODE(P19)&lt;=$DI$3),0,1)),0)),1)</f>
        <v>0</v>
      </c>
      <c r="DM19" s="411">
        <f>IF(ISERROR(VLOOKUP(R19,'環境依存文字（電子入札利用不可）'!$A:$A,1,FALSE))=TRUE,IF(SUBSTITUTE(R19,"　","")="",0,IF($CV$3&lt;=CODE(R19),IF(AND($DB$3&lt;=CODE(R19),CODE(R19)&lt;=$DD$3),0,IF(AND($DG$3&lt;=CODE(R19),CODE(R19)&lt;=$DI$3),0,1)),0)),1)</f>
        <v>0</v>
      </c>
      <c r="DO19" s="411">
        <f>IF(ISERROR(VLOOKUP(T19,'環境依存文字（電子入札利用不可）'!$A:$A,1,FALSE))=TRUE,IF(SUBSTITUTE(T19,"　","")="",0,IF($CV$3&lt;=CODE(T19),IF(AND($DB$3&lt;=CODE(T19),CODE(T19)&lt;=$DD$3),0,IF(AND($DG$3&lt;=CODE(T19),CODE(T19)&lt;=$DI$3),0,1)),0)),1)</f>
        <v>0</v>
      </c>
      <c r="DQ19" s="411">
        <f>IF(ISERROR(VLOOKUP(V19,'環境依存文字（電子入札利用不可）'!$A:$A,1,FALSE))=TRUE,IF(SUBSTITUTE(V19,"　","")="",0,IF($CV$3&lt;=CODE(V19),IF(AND($DB$3&lt;=CODE(V19),CODE(V19)&lt;=$DD$3),0,IF(AND($DG$3&lt;=CODE(V19),CODE(V19)&lt;=$DI$3),0,1)),0)),1)</f>
        <v>0</v>
      </c>
      <c r="DS19" s="411">
        <f>IF(ISERROR(VLOOKUP(X19,'環境依存文字（電子入札利用不可）'!$A:$A,1,FALSE))=TRUE,IF(SUBSTITUTE(X19,"　","")="",0,IF($CV$3&lt;=CODE(X19),IF(AND($DB$3&lt;=CODE(X19),CODE(X19)&lt;=$DD$3),0,IF(AND($DG$3&lt;=CODE(X19),CODE(X19)&lt;=$DI$3),0,1)),0)),1)</f>
        <v>0</v>
      </c>
      <c r="DU19" s="411">
        <f>IF(ISERROR(VLOOKUP(Z19,'環境依存文字（電子入札利用不可）'!$A:$A,1,FALSE))=TRUE,IF(SUBSTITUTE(Z19,"　","")="",0,IF($CV$3&lt;=CODE(Z19),IF(AND($DB$3&lt;=CODE(Z19),CODE(Z19)&lt;=$DD$3),0,IF(AND($DG$3&lt;=CODE(Z19),CODE(Z19)&lt;=$DI$3),0,1)),0)),1)</f>
        <v>0</v>
      </c>
      <c r="DW19" s="411">
        <f>IF(ISERROR(VLOOKUP(AB19,'環境依存文字（電子入札利用不可）'!$A:$A,1,FALSE))=TRUE,IF(SUBSTITUTE(AB19,"　","")="",0,IF($CV$3&lt;=CODE(AB19),IF(AND($DB$3&lt;=CODE(AB19),CODE(AB19)&lt;=$DD$3),0,IF(AND($DG$3&lt;=CODE(AB19),CODE(AB19)&lt;=$DI$3),0,1)),0)),1)</f>
        <v>0</v>
      </c>
      <c r="DY19" s="411">
        <f>IF(ISERROR(VLOOKUP(AD19,'環境依存文字（電子入札利用不可）'!$A:$A,1,FALSE))=TRUE,IF(SUBSTITUTE(AD19,"　","")="",0,IF($CV$3&lt;=CODE(AD19),IF(AND($DB$3&lt;=CODE(AD19),CODE(AD19)&lt;=$DD$3),0,IF(AND($DG$3&lt;=CODE(AD19),CODE(AD19)&lt;=$DI$3),0,1)),0)),1)</f>
        <v>0</v>
      </c>
      <c r="EA19" s="411">
        <f>IF(ISERROR(VLOOKUP(AF19,'環境依存文字（電子入札利用不可）'!$A:$A,1,FALSE))=TRUE,IF(SUBSTITUTE(AF19,"　","")="",0,IF($CV$3&lt;=CODE(AF19),IF(AND($DB$3&lt;=CODE(AF19),CODE(AF19)&lt;=$DD$3),0,IF(AND($DG$3&lt;=CODE(AF19),CODE(AF19)&lt;=$DI$3),0,1)),0)),1)</f>
        <v>0</v>
      </c>
      <c r="EC19" s="411">
        <f>IF(ISERROR(VLOOKUP(AH19,'環境依存文字（電子入札利用不可）'!$A:$A,1,FALSE))=TRUE,IF(SUBSTITUTE(AH19,"　","")="",0,IF($CV$3&lt;=CODE(AH19),IF(AND($DB$3&lt;=CODE(AH19),CODE(AH19)&lt;=$DD$3),0,IF(AND($DG$3&lt;=CODE(AH19),CODE(AH19)&lt;=$DI$3),0,1)),0)),1)</f>
        <v>0</v>
      </c>
      <c r="EE19" s="411">
        <f>IF(ISERROR(VLOOKUP(AJ19,'環境依存文字（電子入札利用不可）'!$A:$A,1,FALSE))=TRUE,IF(SUBSTITUTE(AJ19,"　","")="",0,IF($CV$3&lt;=CODE(AJ19),IF(AND($DB$3&lt;=CODE(AJ19),CODE(AJ19)&lt;=$DD$3),0,IF(AND($DG$3&lt;=CODE(AJ19),CODE(AJ19)&lt;=$DI$3),0,1)),0)),1)</f>
        <v>0</v>
      </c>
      <c r="EG19" s="411">
        <f>IF(ISERROR(VLOOKUP(AL19,'環境依存文字（電子入札利用不可）'!$A:$A,1,FALSE))=TRUE,IF(SUBSTITUTE(AL19,"　","")="",0,IF($CV$3&lt;=CODE(AL19),IF(AND($DB$3&lt;=CODE(AL19),CODE(AL19)&lt;=$DD$3),0,IF(AND($DG$3&lt;=CODE(AL19),CODE(AL19)&lt;=$DI$3),0,1)),0)),1)</f>
        <v>0</v>
      </c>
      <c r="EI19" s="411">
        <f>IF(ISERROR(VLOOKUP(AN19,'環境依存文字（電子入札利用不可）'!$A:$A,1,FALSE))=TRUE,IF(SUBSTITUTE(AN19,"　","")="",0,IF($CV$3&lt;=CODE(AN19),IF(AND($DB$3&lt;=CODE(AN19),CODE(AN19)&lt;=$DD$3),0,IF(AND($DG$3&lt;=CODE(AN19),CODE(AN19)&lt;=$DI$3),0,1)),0)),1)</f>
        <v>0</v>
      </c>
      <c r="EK19" s="411">
        <f>IF(ISERROR(VLOOKUP(AP19,'環境依存文字（電子入札利用不可）'!$A:$A,1,FALSE))=TRUE,IF(SUBSTITUTE(AP19,"　","")="",0,IF($CV$3&lt;=CODE(AP19),IF(AND($DB$3&lt;=CODE(AP19),CODE(AP19)&lt;=$DD$3),0,IF(AND($DG$3&lt;=CODE(AP19),CODE(AP19)&lt;=$DI$3),0,1)),0)),1)</f>
        <v>0</v>
      </c>
      <c r="EM19" s="411">
        <f>IF(ISERROR(VLOOKUP(AR19,'環境依存文字（電子入札利用不可）'!$A:$A,1,FALSE))=TRUE,IF(SUBSTITUTE(AR19,"　","")="",0,IF($CV$3&lt;=CODE(AR19),IF(AND($DB$3&lt;=CODE(AR19),CODE(AR19)&lt;=$DD$3),0,IF(AND($DG$3&lt;=CODE(AR19),CODE(AR19)&lt;=$DI$3),0,1)),0)),1)</f>
        <v>0</v>
      </c>
      <c r="EO19" s="411">
        <f>IF(ISERROR(VLOOKUP(AT19,'環境依存文字（電子入札利用不可）'!$A:$A,1,FALSE))=TRUE,IF(SUBSTITUTE(AT19,"　","")="",0,IF($CV$3&lt;=CODE(AT19),IF(AND($DB$3&lt;=CODE(AT19),CODE(AT19)&lt;=$DD$3),0,IF(AND($DG$3&lt;=CODE(AT19),CODE(AT19)&lt;=$DI$3),0,1)),0)),1)</f>
        <v>0</v>
      </c>
      <c r="EQ19" s="411">
        <f>IF(ISERROR(VLOOKUP(AV19,'環境依存文字（電子入札利用不可）'!$A:$A,1,FALSE))=TRUE,IF(SUBSTITUTE(AV19,"　","")="",0,IF($CV$3&lt;=CODE(AV19),IF(AND($DB$3&lt;=CODE(AV19),CODE(AV19)&lt;=$DD$3),0,IF(AND($DG$3&lt;=CODE(AV19),CODE(AV19)&lt;=$DI$3),0,1)),0)),1)</f>
        <v>0</v>
      </c>
      <c r="ES19" s="411">
        <f>IF(ISERROR(VLOOKUP(AX19,'環境依存文字（電子入札利用不可）'!$A:$A,1,FALSE))=TRUE,IF(SUBSTITUTE(AX19,"　","")="",0,IF($CV$3&lt;=CODE(AX19),IF(AND($DB$3&lt;=CODE(AX19),CODE(AX19)&lt;=$DD$3),0,IF(AND($DG$3&lt;=CODE(AX19),CODE(AX19)&lt;=$DI$3),0,1)),0)),1)</f>
        <v>0</v>
      </c>
      <c r="EU19" s="411">
        <f>IF(ISERROR(VLOOKUP(AZ19,'環境依存文字（電子入札利用不可）'!$A:$A,1,FALSE))=TRUE,IF(SUBSTITUTE(AZ19,"　","")="",0,IF($CV$3&lt;=CODE(AZ19),IF(AND($DB$3&lt;=CODE(AZ19),CODE(AZ19)&lt;=$DD$3),0,IF(AND($DG$3&lt;=CODE(AZ19),CODE(AZ19)&lt;=$DI$3),0,1)),0)),1)</f>
        <v>0</v>
      </c>
      <c r="EW19" s="411">
        <f>IF(ISERROR(VLOOKUP(BB19,'環境依存文字（電子入札利用不可）'!$A:$A,1,FALSE))=TRUE,IF(SUBSTITUTE(BB19,"　","")="",0,IF($CV$3&lt;=CODE(BB19),IF(AND($DB$3&lt;=CODE(BB19),CODE(BB19)&lt;=$DD$3),0,IF(AND($DG$3&lt;=CODE(BB19),CODE(BB19)&lt;=$DI$3),0,1)),0)),1)</f>
        <v>0</v>
      </c>
      <c r="EY19" s="411">
        <f>IF(ISERROR(VLOOKUP(BD19,'環境依存文字（電子入札利用不可）'!$A:$A,1,FALSE))=TRUE,IF(SUBSTITUTE(BD19,"　","")="",0,IF($CV$3&lt;=CODE(BD19),IF(AND($DB$3&lt;=CODE(BD19),CODE(BD19)&lt;=$DD$3),0,IF(AND($DG$3&lt;=CODE(BD19),CODE(BD19)&lt;=$DI$3),0,1)),0)),1)</f>
        <v>0</v>
      </c>
      <c r="FA19" s="411">
        <f>IF(ISERROR(VLOOKUP(BF19,'環境依存文字（電子入札利用不可）'!$A:$A,1,FALSE))=TRUE,IF(SUBSTITUTE(BF19,"　","")="",0,IF($CV$3&lt;=CODE(BF19),IF(AND($DB$3&lt;=CODE(BF19),CODE(BF19)&lt;=$DD$3),0,IF(AND($DG$3&lt;=CODE(BF19),CODE(BF19)&lt;=$DI$3),0,1)),0)),1)</f>
        <v>0</v>
      </c>
      <c r="FC19" s="411">
        <f>IF(ISERROR(VLOOKUP(BH19,'環境依存文字（電子入札利用不可）'!$A:$A,1,FALSE))=TRUE,IF(SUBSTITUTE(BH19,"　","")="",0,IF($CV$3&lt;=CODE(BH19),IF(AND($DB$3&lt;=CODE(BH19),CODE(BH19)&lt;=$DD$3),0,IF(AND($DG$3&lt;=CODE(BH19),CODE(BH19)&lt;=$DI$3),0,1)),0)),1)</f>
        <v>0</v>
      </c>
      <c r="FE19" s="411">
        <f>IF(ISERROR(VLOOKUP(BJ19,'環境依存文字（電子入札利用不可）'!$A:$A,1,FALSE))=TRUE,IF(SUBSTITUTE(BJ19,"　","")="",0,IF($CV$3&lt;=CODE(BJ19),IF(AND($DB$3&lt;=CODE(BJ19),CODE(BJ19)&lt;=$DD$3),0,IF(AND($DG$3&lt;=CODE(BJ19),CODE(BJ19)&lt;=$DI$3),0,1)),0)),1)</f>
        <v>0</v>
      </c>
      <c r="FG19" s="411">
        <f>IF(ISERROR(VLOOKUP(BL19,'環境依存文字（電子入札利用不可）'!$A:$A,1,FALSE))=TRUE,IF(SUBSTITUTE(BL19,"　","")="",0,IF($CV$3&lt;=CODE(BL19),IF(AND($DB$3&lt;=CODE(BL19),CODE(BL19)&lt;=$DD$3),0,IF(AND($DG$3&lt;=CODE(BL19),CODE(BL19)&lt;=$DI$3),0,1)),0)),1)</f>
        <v>0</v>
      </c>
      <c r="FI19" s="411">
        <f>IF(ISERROR(VLOOKUP(BN19,'環境依存文字（電子入札利用不可）'!$A:$A,1,FALSE))=TRUE,IF(SUBSTITUTE(BN19,"　","")="",0,IF($CV$3&lt;=CODE(BN19),IF(AND($DB$3&lt;=CODE(BN19),CODE(BN19)&lt;=$DD$3),0,IF(AND($DG$3&lt;=CODE(BN19),CODE(BN19)&lt;=$DI$3),0,1)),0)),1)</f>
        <v>0</v>
      </c>
      <c r="FK19" s="411">
        <f>IF(ISERROR(VLOOKUP(BP19,'環境依存文字（電子入札利用不可）'!$A:$A,1,FALSE))=TRUE,IF(SUBSTITUTE(BP19,"　","")="",0,IF($CV$3&lt;=CODE(BP19),IF(AND($DB$3&lt;=CODE(BP19),CODE(BP19)&lt;=$DD$3),0,IF(AND($DG$3&lt;=CODE(BP19),CODE(BP19)&lt;=$DI$3),0,1)),0)),1)</f>
        <v>0</v>
      </c>
    </row>
    <row r="20" spans="1:167" s="411" customFormat="1" ht="23.25" customHeight="1">
      <c r="A20" s="26" t="s">
        <v>42</v>
      </c>
      <c r="B20" s="1222" t="str">
        <f>+IF(入力シート!$H24="","",MID(入力シート!$H24,入力シート!BJ$19,1))</f>
        <v/>
      </c>
      <c r="C20" s="1259"/>
      <c r="D20" s="1258" t="str">
        <f>+IF(入力シート!$H24="","",MID(入力シート!$H24,入力シート!BL$19,1))</f>
        <v/>
      </c>
      <c r="E20" s="1259"/>
      <c r="F20" s="1258" t="str">
        <f>+IF(入力シート!$H24="","",MID(入力シート!$H24,入力シート!BN$19,1))</f>
        <v/>
      </c>
      <c r="G20" s="1259"/>
      <c r="H20" s="1258" t="str">
        <f>+IF(入力シート!$H24="","",MID(入力シート!$H24,入力シート!BP$19,1))</f>
        <v/>
      </c>
      <c r="I20" s="1259"/>
      <c r="J20" s="1258" t="str">
        <f>+IF(入力シート!$H24="","",MID(入力シート!$H24,入力シート!BR$19,1))</f>
        <v/>
      </c>
      <c r="K20" s="1259"/>
      <c r="L20" s="1258" t="str">
        <f>+IF(入力シート!$H24="","",MID(入力シート!$H24,入力シート!BT$19,1))</f>
        <v/>
      </c>
      <c r="M20" s="1259"/>
      <c r="N20" s="1258" t="str">
        <f>+IF(入力シート!$H24="","",MID(入力シート!$H24,入力シート!BV$19,1))</f>
        <v/>
      </c>
      <c r="O20" s="1259"/>
      <c r="P20" s="1258" t="str">
        <f>+IF(入力シート!$H24="","",MID(入力シート!$H24,入力シート!BX$19,1))</f>
        <v/>
      </c>
      <c r="Q20" s="1223"/>
      <c r="R20" s="1227" t="str">
        <f>+IF(入力シート!$L24="","",MID(入力シート!$L24,入力シート!BJ$20,1))</f>
        <v/>
      </c>
      <c r="S20" s="1228"/>
      <c r="T20" s="1228" t="str">
        <f>+IF(入力シート!$L24="","",MID(入力シート!$L24,入力シート!BL$20,1))</f>
        <v/>
      </c>
      <c r="U20" s="1228"/>
      <c r="V20" s="1228" t="str">
        <f>+IF(入力シート!$L24="","",MID(入力シート!$L24,入力シート!BN$20,1))</f>
        <v/>
      </c>
      <c r="W20" s="1228"/>
      <c r="X20" s="1228" t="str">
        <f>+IF(入力シート!$L24="","",MID(入力シート!$L24,入力シート!BP$20,1))</f>
        <v/>
      </c>
      <c r="Y20" s="1228"/>
      <c r="Z20" s="1228" t="str">
        <f>+IF(入力シート!$L24="","",MID(入力シート!$L24,入力シート!BR$20,1))</f>
        <v/>
      </c>
      <c r="AA20" s="1228"/>
      <c r="AB20" s="1228" t="str">
        <f>+IF(入力シート!$L24="","",MID(入力シート!$L24,入力シート!BT$20,1))</f>
        <v/>
      </c>
      <c r="AC20" s="1228"/>
      <c r="AD20" s="1228" t="str">
        <f>+IF(入力シート!$L24="","",MID(入力シート!$L24,入力シート!BV$20,1))</f>
        <v/>
      </c>
      <c r="AE20" s="1228"/>
      <c r="AF20" s="1228" t="str">
        <f>+IF(入力シート!$L24="","",MID(入力シート!$L24,入力シート!BX$20,1))</f>
        <v/>
      </c>
      <c r="AG20" s="1228"/>
      <c r="AH20" s="1228" t="str">
        <f>+IF(入力シート!$L24="","",MID(入力シート!$L24,入力シート!BZ$20,1))</f>
        <v/>
      </c>
      <c r="AI20" s="1228"/>
      <c r="AJ20" s="1228" t="str">
        <f>+IF(入力シート!$L24="","",MID(入力シート!$L24,入力シート!CB$20,1))</f>
        <v/>
      </c>
      <c r="AK20" s="1228"/>
      <c r="AL20" s="1228" t="str">
        <f>+IF(入力シート!$L24="","",MID(入力シート!$L24,入力シート!CD$20,1))</f>
        <v/>
      </c>
      <c r="AM20" s="1228"/>
      <c r="AN20" s="1228" t="str">
        <f>+IF(入力シート!$L24="","",MID(入力シート!$L24,入力シート!CF$20,1))</f>
        <v/>
      </c>
      <c r="AO20" s="1228"/>
      <c r="AP20" s="1228" t="str">
        <f>+IF(入力シート!$L24="","",MID(入力シート!$L24,入力シート!CH$20,1))</f>
        <v/>
      </c>
      <c r="AQ20" s="1228"/>
      <c r="AR20" s="1228" t="str">
        <f>+IF(入力シート!$L24="","",MID(入力シート!$L24,入力シート!CJ$20,1))</f>
        <v/>
      </c>
      <c r="AS20" s="1228"/>
      <c r="AT20" s="1228" t="str">
        <f>+IF(入力シート!$L24="","",MID(入力シート!$L24,入力シート!CL$20,1))</f>
        <v/>
      </c>
      <c r="AU20" s="1228"/>
      <c r="AV20" s="1228" t="str">
        <f>+IF(入力シート!$L24="","",MID(入力シート!$L24,入力シート!CN$20,1))</f>
        <v/>
      </c>
      <c r="AW20" s="1228"/>
      <c r="AX20" s="1228" t="str">
        <f>+IF(入力シート!$L24="","",MID(入力シート!$L24,入力シート!CP$20,1))</f>
        <v/>
      </c>
      <c r="AY20" s="1228"/>
      <c r="AZ20" s="1228" t="str">
        <f>+IF(入力シート!$L24="","",MID(入力シート!$L24,入力シート!CR$20,1))</f>
        <v/>
      </c>
      <c r="BA20" s="1228"/>
      <c r="BB20" s="1228" t="str">
        <f>+IF(入力シート!$L24="","",MID(入力シート!$L24,入力シート!CT$20,1))</f>
        <v/>
      </c>
      <c r="BC20" s="1228"/>
      <c r="BD20" s="1228" t="str">
        <f>+IF(入力シート!$L24="","",MID(入力シート!$L24,入力シート!CV$20,1))</f>
        <v/>
      </c>
      <c r="BE20" s="1228"/>
      <c r="BF20" s="1228" t="str">
        <f>+IF(入力シート!$L24="","",MID(入力シート!$L24,入力シート!CX$20,1))</f>
        <v/>
      </c>
      <c r="BG20" s="1228"/>
      <c r="BH20" s="1228" t="str">
        <f>+IF(入力シート!$L24="","",MID(入力シート!$L24,入力シート!CZ$20,1))</f>
        <v/>
      </c>
      <c r="BI20" s="1228"/>
      <c r="BJ20" s="1228" t="str">
        <f>+IF(入力シート!$L24="","",MID(入力シート!$L24,入力シート!DB$20,1))</f>
        <v/>
      </c>
      <c r="BK20" s="1228"/>
      <c r="BL20" s="1228" t="str">
        <f>+IF(入力シート!$L24="","",MID(入力シート!$L24,入力シート!DD$20,1))</f>
        <v/>
      </c>
      <c r="BM20" s="1228"/>
      <c r="BN20" s="1228" t="str">
        <f>+IF(入力シート!$L24="","",MID(入力シート!$L24,入力シート!DF$20,1))</f>
        <v/>
      </c>
      <c r="BO20" s="1228"/>
      <c r="BP20" s="1228" t="str">
        <f>+IF(入力シート!$L24="","",MID(入力シート!$L24,入力シート!DH$20,1))</f>
        <v/>
      </c>
      <c r="BQ20" s="1247"/>
      <c r="BR20" s="1222" t="str">
        <f>+IF(入力シート!W24="○",1,"")</f>
        <v/>
      </c>
      <c r="BS20" s="1275"/>
      <c r="BT20" s="423" t="str">
        <f>+IF(MID(TEXT(入力シート!Y24,"000#"),1,1)="0","",MID(TEXT(入力シート!Y24,"000#"),1,1))</f>
        <v/>
      </c>
      <c r="BU20" s="424" t="str">
        <f>+IF(AND(BT20="",MID(TEXT(入力シート!Y24,"000#"),2,1)="0"),"",MID(TEXT(入力シート!Y24,"000#"),2,1))</f>
        <v/>
      </c>
      <c r="BV20" s="425" t="str">
        <f>+IF(AND(BU20="",MID(TEXT(入力シート!Y24,"000#"),3,1)="0"),"",MID(TEXT(入力シート!Y24,"000#"),3,1))</f>
        <v/>
      </c>
      <c r="BW20" s="426" t="str">
        <f>+IF(AND(BV20="",MID(TEXT(入力シート!Y24,"000#"),4,1)="0"),"",MID(TEXT(入力シート!Y24,"000#"),4,1))</f>
        <v/>
      </c>
      <c r="BX20" s="438" t="str">
        <f>+IF(入力シート!AA24="","",IF(MID(TEXT(入力シート!AA24,"00#"),1,1)="","",MID(TEXT(入力シート!AA24,"00#"),1,1)))</f>
        <v/>
      </c>
      <c r="BY20" s="439" t="str">
        <f>+IF(入力シート!AA24="","",IF(MID(TEXT(入力シート!AA24,"00#"),2,1)="","",MID(TEXT(入力シート!AA24,"00#"),2,1)))</f>
        <v/>
      </c>
      <c r="BZ20" s="440" t="str">
        <f>+IF(入力シート!AA24="","",IF(MID(TEXT(入力シート!AA24,"00#"),3,1)="","",MID(TEXT(入力シート!AA24,"00#"),3,1)))</f>
        <v/>
      </c>
      <c r="CA20" s="430" t="s">
        <v>34</v>
      </c>
      <c r="CB20" s="441" t="str">
        <f>+IF(入力シート!AD24="","",IF(MID(TEXT(入力シート!AD24,"000#"),1,1)="","",MID(TEXT(入力シート!AD24,"000#"),1,1)))</f>
        <v/>
      </c>
      <c r="CC20" s="432" t="str">
        <f>+IF(入力シート!AD24="","",IF(MID(TEXT(入力シート!AD24,"000#"),2,1)="","",MID(TEXT(入力シート!AD24,"000#"),2,1)))</f>
        <v/>
      </c>
      <c r="CD20" s="432" t="str">
        <f>+IF(入力シート!AD24="","",IF(MID(TEXT(入力シート!AD24,"000#"),3,1)="","",MID(TEXT(入力シート!AD24,"000#"),3,1)))</f>
        <v/>
      </c>
      <c r="CE20" s="433" t="str">
        <f>+IF(入力シート!AD24="","",IF(MID(TEXT(入力シート!AD24,"000#"),4,1)="","",MID(TEXT(入力シート!AD24,"000#"),4,1)))</f>
        <v/>
      </c>
      <c r="CF20" s="441" t="str">
        <f>+IF(入力シート!$AZ24="","",MID(入力シート!$AZ24,入力シート!BJ$16,1))</f>
        <v>-</v>
      </c>
      <c r="CG20" s="439" t="str">
        <f>+IF(入力シート!$AZ24="","",MID(入力シート!$AZ24,入力シート!BK$16,1))</f>
        <v>-</v>
      </c>
      <c r="CH20" s="439" t="str">
        <f>+IF(入力シート!$AZ24="","",MID(入力シート!$AZ24,入力シート!BL$16,1))</f>
        <v/>
      </c>
      <c r="CI20" s="439" t="str">
        <f>+IF(入力シート!$AZ24="","",MID(入力シート!$AZ24,入力シート!BM$16,1))</f>
        <v/>
      </c>
      <c r="CJ20" s="439" t="str">
        <f>+IF(入力シート!$AZ24="","",MID(入力シート!$AZ24,入力シート!BN$16,1))</f>
        <v/>
      </c>
      <c r="CK20" s="439" t="str">
        <f>+IF(入力シート!$AZ24="","",MID(入力シート!$AZ24,入力シート!BO$16,1))</f>
        <v/>
      </c>
      <c r="CL20" s="439" t="str">
        <f>+IF(入力シート!$AZ24="","",MID(入力シート!$AZ24,入力シート!BP$16,1))</f>
        <v/>
      </c>
      <c r="CM20" s="432" t="str">
        <f>+IF(入力シート!$AZ24="","",MID(入力シート!$AZ24,入力シート!BQ$16,1))</f>
        <v/>
      </c>
      <c r="CN20" s="432" t="str">
        <f>+IF(入力シート!$AZ24="","",MID(入力シート!$AZ24,入力シート!BR$16,1))</f>
        <v/>
      </c>
      <c r="CO20" s="432" t="str">
        <f>+IF(入力シート!$AZ24="","",MID(入力シート!$AZ24,入力シート!BS$16,1))</f>
        <v/>
      </c>
      <c r="CP20" s="442" t="str">
        <f>+IF(入力シート!$AZ24="","",MID(入力シート!$AZ24,入力シート!BT$16,1))</f>
        <v/>
      </c>
      <c r="CQ20" s="433" t="str">
        <f>+IF(入力シート!$AZ24="","",MID(入力シート!$AZ24,入力シート!BU$16,1))</f>
        <v/>
      </c>
      <c r="CS20" s="589"/>
      <c r="CU20" s="589">
        <f t="shared" si="0"/>
        <v>0</v>
      </c>
      <c r="CW20" s="411">
        <f>IF(ISERROR(VLOOKUP(B20,'環境依存文字（電子入札利用不可）'!$A:$A,1,FALSE))=TRUE,IF(SUBSTITUTE(B20,"　","")="",0,IF($CV$3&lt;=CODE(B20),IF(AND($DB$3&lt;=CODE(B20),CODE(B20)&lt;=$DD$3),0,IF(AND($DG$3&lt;=CODE(B20),CODE(B20)&lt;=$DI$3),0,1)),0)),1)</f>
        <v>0</v>
      </c>
      <c r="CY20" s="411">
        <f>IF(ISERROR(VLOOKUP(D20,'環境依存文字（電子入札利用不可）'!$A:$A,1,FALSE))=TRUE,IF(SUBSTITUTE(D20,"　","")="",0,IF($CV$3&lt;=CODE(D20),IF(AND($DB$3&lt;=CODE(D20),CODE(D20)&lt;=$DD$3),0,IF(AND($DG$3&lt;=CODE(D20),CODE(D20)&lt;=$DI$3),0,1)),0)),1)</f>
        <v>0</v>
      </c>
      <c r="DA20" s="411">
        <f>IF(ISERROR(VLOOKUP(F20,'環境依存文字（電子入札利用不可）'!$A:$A,1,FALSE))=TRUE,IF(SUBSTITUTE(F20,"　","")="",0,IF($CV$3&lt;=CODE(F20),IF(AND($DB$3&lt;=CODE(F20),CODE(F20)&lt;=$DD$3),0,IF(AND($DG$3&lt;=CODE(F20),CODE(F20)&lt;=$DI$3),0,1)),0)),1)</f>
        <v>0</v>
      </c>
      <c r="DC20" s="411">
        <f>IF(ISERROR(VLOOKUP(H20,'環境依存文字（電子入札利用不可）'!$A:$A,1,FALSE))=TRUE,IF(SUBSTITUTE(H20,"　","")="",0,IF($CV$3&lt;=CODE(H20),IF(AND($DB$3&lt;=CODE(H20),CODE(H20)&lt;=$DD$3),0,IF(AND($DG$3&lt;=CODE(H20),CODE(H20)&lt;=$DI$3),0,1)),0)),1)</f>
        <v>0</v>
      </c>
      <c r="DE20" s="411">
        <f>IF(ISERROR(VLOOKUP(J20,'環境依存文字（電子入札利用不可）'!$A:$A,1,FALSE))=TRUE,IF(SUBSTITUTE(J20,"　","")="",0,IF($CV$3&lt;=CODE(J20),IF(AND($DB$3&lt;=CODE(J20),CODE(J20)&lt;=$DD$3),0,IF(AND($DG$3&lt;=CODE(J20),CODE(J20)&lt;=$DI$3),0,1)),0)),1)</f>
        <v>0</v>
      </c>
      <c r="DG20" s="411">
        <f>IF(ISERROR(VLOOKUP(L20,'環境依存文字（電子入札利用不可）'!$A:$A,1,FALSE))=TRUE,IF(SUBSTITUTE(L20,"　","")="",0,IF($CV$3&lt;=CODE(L20),IF(AND($DB$3&lt;=CODE(L20),CODE(L20)&lt;=$DD$3),0,IF(AND($DG$3&lt;=CODE(L20),CODE(L20)&lt;=$DI$3),0,1)),0)),1)</f>
        <v>0</v>
      </c>
      <c r="DI20" s="411">
        <f>IF(ISERROR(VLOOKUP(N20,'環境依存文字（電子入札利用不可）'!$A:$A,1,FALSE))=TRUE,IF(SUBSTITUTE(N20,"　","")="",0,IF($CV$3&lt;=CODE(N20),IF(AND($DB$3&lt;=CODE(N20),CODE(N20)&lt;=$DD$3),0,IF(AND($DG$3&lt;=CODE(N20),CODE(N20)&lt;=$DI$3),0,1)),0)),1)</f>
        <v>0</v>
      </c>
      <c r="DK20" s="411">
        <f>IF(ISERROR(VLOOKUP(P20,'環境依存文字（電子入札利用不可）'!$A:$A,1,FALSE))=TRUE,IF(SUBSTITUTE(P20,"　","")="",0,IF($CV$3&lt;=CODE(P20),IF(AND($DB$3&lt;=CODE(P20),CODE(P20)&lt;=$DD$3),0,IF(AND($DG$3&lt;=CODE(P20),CODE(P20)&lt;=$DI$3),0,1)),0)),1)</f>
        <v>0</v>
      </c>
      <c r="DM20" s="411">
        <f>IF(ISERROR(VLOOKUP(R20,'環境依存文字（電子入札利用不可）'!$A:$A,1,FALSE))=TRUE,IF(SUBSTITUTE(R20,"　","")="",0,IF($CV$3&lt;=CODE(R20),IF(AND($DB$3&lt;=CODE(R20),CODE(R20)&lt;=$DD$3),0,IF(AND($DG$3&lt;=CODE(R20),CODE(R20)&lt;=$DI$3),0,1)),0)),1)</f>
        <v>0</v>
      </c>
      <c r="DO20" s="411">
        <f>IF(ISERROR(VLOOKUP(T20,'環境依存文字（電子入札利用不可）'!$A:$A,1,FALSE))=TRUE,IF(SUBSTITUTE(T20,"　","")="",0,IF($CV$3&lt;=CODE(T20),IF(AND($DB$3&lt;=CODE(T20),CODE(T20)&lt;=$DD$3),0,IF(AND($DG$3&lt;=CODE(T20),CODE(T20)&lt;=$DI$3),0,1)),0)),1)</f>
        <v>0</v>
      </c>
      <c r="DQ20" s="411">
        <f>IF(ISERROR(VLOOKUP(V20,'環境依存文字（電子入札利用不可）'!$A:$A,1,FALSE))=TRUE,IF(SUBSTITUTE(V20,"　","")="",0,IF($CV$3&lt;=CODE(V20),IF(AND($DB$3&lt;=CODE(V20),CODE(V20)&lt;=$DD$3),0,IF(AND($DG$3&lt;=CODE(V20),CODE(V20)&lt;=$DI$3),0,1)),0)),1)</f>
        <v>0</v>
      </c>
      <c r="DS20" s="411">
        <f>IF(ISERROR(VLOOKUP(X20,'環境依存文字（電子入札利用不可）'!$A:$A,1,FALSE))=TRUE,IF(SUBSTITUTE(X20,"　","")="",0,IF($CV$3&lt;=CODE(X20),IF(AND($DB$3&lt;=CODE(X20),CODE(X20)&lt;=$DD$3),0,IF(AND($DG$3&lt;=CODE(X20),CODE(X20)&lt;=$DI$3),0,1)),0)),1)</f>
        <v>0</v>
      </c>
      <c r="DU20" s="411">
        <f>IF(ISERROR(VLOOKUP(Z20,'環境依存文字（電子入札利用不可）'!$A:$A,1,FALSE))=TRUE,IF(SUBSTITUTE(Z20,"　","")="",0,IF($CV$3&lt;=CODE(Z20),IF(AND($DB$3&lt;=CODE(Z20),CODE(Z20)&lt;=$DD$3),0,IF(AND($DG$3&lt;=CODE(Z20),CODE(Z20)&lt;=$DI$3),0,1)),0)),1)</f>
        <v>0</v>
      </c>
      <c r="DW20" s="411">
        <f>IF(ISERROR(VLOOKUP(AB20,'環境依存文字（電子入札利用不可）'!$A:$A,1,FALSE))=TRUE,IF(SUBSTITUTE(AB20,"　","")="",0,IF($CV$3&lt;=CODE(AB20),IF(AND($DB$3&lt;=CODE(AB20),CODE(AB20)&lt;=$DD$3),0,IF(AND($DG$3&lt;=CODE(AB20),CODE(AB20)&lt;=$DI$3),0,1)),0)),1)</f>
        <v>0</v>
      </c>
      <c r="DY20" s="411">
        <f>IF(ISERROR(VLOOKUP(AD20,'環境依存文字（電子入札利用不可）'!$A:$A,1,FALSE))=TRUE,IF(SUBSTITUTE(AD20,"　","")="",0,IF($CV$3&lt;=CODE(AD20),IF(AND($DB$3&lt;=CODE(AD20),CODE(AD20)&lt;=$DD$3),0,IF(AND($DG$3&lt;=CODE(AD20),CODE(AD20)&lt;=$DI$3),0,1)),0)),1)</f>
        <v>0</v>
      </c>
      <c r="EA20" s="411">
        <f>IF(ISERROR(VLOOKUP(AF20,'環境依存文字（電子入札利用不可）'!$A:$A,1,FALSE))=TRUE,IF(SUBSTITUTE(AF20,"　","")="",0,IF($CV$3&lt;=CODE(AF20),IF(AND($DB$3&lt;=CODE(AF20),CODE(AF20)&lt;=$DD$3),0,IF(AND($DG$3&lt;=CODE(AF20),CODE(AF20)&lt;=$DI$3),0,1)),0)),1)</f>
        <v>0</v>
      </c>
      <c r="EC20" s="411">
        <f>IF(ISERROR(VLOOKUP(AH20,'環境依存文字（電子入札利用不可）'!$A:$A,1,FALSE))=TRUE,IF(SUBSTITUTE(AH20,"　","")="",0,IF($CV$3&lt;=CODE(AH20),IF(AND($DB$3&lt;=CODE(AH20),CODE(AH20)&lt;=$DD$3),0,IF(AND($DG$3&lt;=CODE(AH20),CODE(AH20)&lt;=$DI$3),0,1)),0)),1)</f>
        <v>0</v>
      </c>
      <c r="EE20" s="411">
        <f>IF(ISERROR(VLOOKUP(AJ20,'環境依存文字（電子入札利用不可）'!$A:$A,1,FALSE))=TRUE,IF(SUBSTITUTE(AJ20,"　","")="",0,IF($CV$3&lt;=CODE(AJ20),IF(AND($DB$3&lt;=CODE(AJ20),CODE(AJ20)&lt;=$DD$3),0,IF(AND($DG$3&lt;=CODE(AJ20),CODE(AJ20)&lt;=$DI$3),0,1)),0)),1)</f>
        <v>0</v>
      </c>
      <c r="EG20" s="411">
        <f>IF(ISERROR(VLOOKUP(AL20,'環境依存文字（電子入札利用不可）'!$A:$A,1,FALSE))=TRUE,IF(SUBSTITUTE(AL20,"　","")="",0,IF($CV$3&lt;=CODE(AL20),IF(AND($DB$3&lt;=CODE(AL20),CODE(AL20)&lt;=$DD$3),0,IF(AND($DG$3&lt;=CODE(AL20),CODE(AL20)&lt;=$DI$3),0,1)),0)),1)</f>
        <v>0</v>
      </c>
      <c r="EI20" s="411">
        <f>IF(ISERROR(VLOOKUP(AN20,'環境依存文字（電子入札利用不可）'!$A:$A,1,FALSE))=TRUE,IF(SUBSTITUTE(AN20,"　","")="",0,IF($CV$3&lt;=CODE(AN20),IF(AND($DB$3&lt;=CODE(AN20),CODE(AN20)&lt;=$DD$3),0,IF(AND($DG$3&lt;=CODE(AN20),CODE(AN20)&lt;=$DI$3),0,1)),0)),1)</f>
        <v>0</v>
      </c>
      <c r="EK20" s="411">
        <f>IF(ISERROR(VLOOKUP(AP20,'環境依存文字（電子入札利用不可）'!$A:$A,1,FALSE))=TRUE,IF(SUBSTITUTE(AP20,"　","")="",0,IF($CV$3&lt;=CODE(AP20),IF(AND($DB$3&lt;=CODE(AP20),CODE(AP20)&lt;=$DD$3),0,IF(AND($DG$3&lt;=CODE(AP20),CODE(AP20)&lt;=$DI$3),0,1)),0)),1)</f>
        <v>0</v>
      </c>
      <c r="EM20" s="411">
        <f>IF(ISERROR(VLOOKUP(AR20,'環境依存文字（電子入札利用不可）'!$A:$A,1,FALSE))=TRUE,IF(SUBSTITUTE(AR20,"　","")="",0,IF($CV$3&lt;=CODE(AR20),IF(AND($DB$3&lt;=CODE(AR20),CODE(AR20)&lt;=$DD$3),0,IF(AND($DG$3&lt;=CODE(AR20),CODE(AR20)&lt;=$DI$3),0,1)),0)),1)</f>
        <v>0</v>
      </c>
      <c r="EO20" s="411">
        <f>IF(ISERROR(VLOOKUP(AT20,'環境依存文字（電子入札利用不可）'!$A:$A,1,FALSE))=TRUE,IF(SUBSTITUTE(AT20,"　","")="",0,IF($CV$3&lt;=CODE(AT20),IF(AND($DB$3&lt;=CODE(AT20),CODE(AT20)&lt;=$DD$3),0,IF(AND($DG$3&lt;=CODE(AT20),CODE(AT20)&lt;=$DI$3),0,1)),0)),1)</f>
        <v>0</v>
      </c>
      <c r="EQ20" s="411">
        <f>IF(ISERROR(VLOOKUP(AV20,'環境依存文字（電子入札利用不可）'!$A:$A,1,FALSE))=TRUE,IF(SUBSTITUTE(AV20,"　","")="",0,IF($CV$3&lt;=CODE(AV20),IF(AND($DB$3&lt;=CODE(AV20),CODE(AV20)&lt;=$DD$3),0,IF(AND($DG$3&lt;=CODE(AV20),CODE(AV20)&lt;=$DI$3),0,1)),0)),1)</f>
        <v>0</v>
      </c>
      <c r="ES20" s="411">
        <f>IF(ISERROR(VLOOKUP(AX20,'環境依存文字（電子入札利用不可）'!$A:$A,1,FALSE))=TRUE,IF(SUBSTITUTE(AX20,"　","")="",0,IF($CV$3&lt;=CODE(AX20),IF(AND($DB$3&lt;=CODE(AX20),CODE(AX20)&lt;=$DD$3),0,IF(AND($DG$3&lt;=CODE(AX20),CODE(AX20)&lt;=$DI$3),0,1)),0)),1)</f>
        <v>0</v>
      </c>
      <c r="EU20" s="411">
        <f>IF(ISERROR(VLOOKUP(AZ20,'環境依存文字（電子入札利用不可）'!$A:$A,1,FALSE))=TRUE,IF(SUBSTITUTE(AZ20,"　","")="",0,IF($CV$3&lt;=CODE(AZ20),IF(AND($DB$3&lt;=CODE(AZ20),CODE(AZ20)&lt;=$DD$3),0,IF(AND($DG$3&lt;=CODE(AZ20),CODE(AZ20)&lt;=$DI$3),0,1)),0)),1)</f>
        <v>0</v>
      </c>
      <c r="EW20" s="411">
        <f>IF(ISERROR(VLOOKUP(BB20,'環境依存文字（電子入札利用不可）'!$A:$A,1,FALSE))=TRUE,IF(SUBSTITUTE(BB20,"　","")="",0,IF($CV$3&lt;=CODE(BB20),IF(AND($DB$3&lt;=CODE(BB20),CODE(BB20)&lt;=$DD$3),0,IF(AND($DG$3&lt;=CODE(BB20),CODE(BB20)&lt;=$DI$3),0,1)),0)),1)</f>
        <v>0</v>
      </c>
      <c r="EY20" s="411">
        <f>IF(ISERROR(VLOOKUP(BD20,'環境依存文字（電子入札利用不可）'!$A:$A,1,FALSE))=TRUE,IF(SUBSTITUTE(BD20,"　","")="",0,IF($CV$3&lt;=CODE(BD20),IF(AND($DB$3&lt;=CODE(BD20),CODE(BD20)&lt;=$DD$3),0,IF(AND($DG$3&lt;=CODE(BD20),CODE(BD20)&lt;=$DI$3),0,1)),0)),1)</f>
        <v>0</v>
      </c>
      <c r="FA20" s="411">
        <f>IF(ISERROR(VLOOKUP(BF20,'環境依存文字（電子入札利用不可）'!$A:$A,1,FALSE))=TRUE,IF(SUBSTITUTE(BF20,"　","")="",0,IF($CV$3&lt;=CODE(BF20),IF(AND($DB$3&lt;=CODE(BF20),CODE(BF20)&lt;=$DD$3),0,IF(AND($DG$3&lt;=CODE(BF20),CODE(BF20)&lt;=$DI$3),0,1)),0)),1)</f>
        <v>0</v>
      </c>
      <c r="FC20" s="411">
        <f>IF(ISERROR(VLOOKUP(BH20,'環境依存文字（電子入札利用不可）'!$A:$A,1,FALSE))=TRUE,IF(SUBSTITUTE(BH20,"　","")="",0,IF($CV$3&lt;=CODE(BH20),IF(AND($DB$3&lt;=CODE(BH20),CODE(BH20)&lt;=$DD$3),0,IF(AND($DG$3&lt;=CODE(BH20),CODE(BH20)&lt;=$DI$3),0,1)),0)),1)</f>
        <v>0</v>
      </c>
      <c r="FE20" s="411">
        <f>IF(ISERROR(VLOOKUP(BJ20,'環境依存文字（電子入札利用不可）'!$A:$A,1,FALSE))=TRUE,IF(SUBSTITUTE(BJ20,"　","")="",0,IF($CV$3&lt;=CODE(BJ20),IF(AND($DB$3&lt;=CODE(BJ20),CODE(BJ20)&lt;=$DD$3),0,IF(AND($DG$3&lt;=CODE(BJ20),CODE(BJ20)&lt;=$DI$3),0,1)),0)),1)</f>
        <v>0</v>
      </c>
      <c r="FG20" s="411">
        <f>IF(ISERROR(VLOOKUP(BL20,'環境依存文字（電子入札利用不可）'!$A:$A,1,FALSE))=TRUE,IF(SUBSTITUTE(BL20,"　","")="",0,IF($CV$3&lt;=CODE(BL20),IF(AND($DB$3&lt;=CODE(BL20),CODE(BL20)&lt;=$DD$3),0,IF(AND($DG$3&lt;=CODE(BL20),CODE(BL20)&lt;=$DI$3),0,1)),0)),1)</f>
        <v>0</v>
      </c>
      <c r="FI20" s="411">
        <f>IF(ISERROR(VLOOKUP(BN20,'環境依存文字（電子入札利用不可）'!$A:$A,1,FALSE))=TRUE,IF(SUBSTITUTE(BN20,"　","")="",0,IF($CV$3&lt;=CODE(BN20),IF(AND($DB$3&lt;=CODE(BN20),CODE(BN20)&lt;=$DD$3),0,IF(AND($DG$3&lt;=CODE(BN20),CODE(BN20)&lt;=$DI$3),0,1)),0)),1)</f>
        <v>0</v>
      </c>
      <c r="FK20" s="411">
        <f>IF(ISERROR(VLOOKUP(BP20,'環境依存文字（電子入札利用不可）'!$A:$A,1,FALSE))=TRUE,IF(SUBSTITUTE(BP20,"　","")="",0,IF($CV$3&lt;=CODE(BP20),IF(AND($DB$3&lt;=CODE(BP20),CODE(BP20)&lt;=$DD$3),0,IF(AND($DG$3&lt;=CODE(BP20),CODE(BP20)&lt;=$DI$3),0,1)),0)),1)</f>
        <v>0</v>
      </c>
    </row>
    <row r="21" spans="1:167" s="411" customFormat="1" ht="23.25" customHeight="1">
      <c r="A21" s="26" t="s">
        <v>43</v>
      </c>
      <c r="B21" s="1222" t="str">
        <f>+IF(入力シート!$H25="","",MID(入力シート!$H25,入力シート!BJ$19,1))</f>
        <v/>
      </c>
      <c r="C21" s="1259"/>
      <c r="D21" s="1258" t="str">
        <f>+IF(入力シート!$H25="","",MID(入力シート!$H25,入力シート!BL$19,1))</f>
        <v/>
      </c>
      <c r="E21" s="1259"/>
      <c r="F21" s="1258" t="str">
        <f>+IF(入力シート!$H25="","",MID(入力シート!$H25,入力シート!BN$19,1))</f>
        <v/>
      </c>
      <c r="G21" s="1259"/>
      <c r="H21" s="1258" t="str">
        <f>+IF(入力シート!$H25="","",MID(入力シート!$H25,入力シート!BP$19,1))</f>
        <v/>
      </c>
      <c r="I21" s="1259"/>
      <c r="J21" s="1258" t="str">
        <f>+IF(入力シート!$H25="","",MID(入力シート!$H25,入力シート!BR$19,1))</f>
        <v/>
      </c>
      <c r="K21" s="1259"/>
      <c r="L21" s="1258" t="str">
        <f>+IF(入力シート!$H25="","",MID(入力シート!$H25,入力シート!BT$19,1))</f>
        <v/>
      </c>
      <c r="M21" s="1259"/>
      <c r="N21" s="1258" t="str">
        <f>+IF(入力シート!$H25="","",MID(入力シート!$H25,入力シート!BV$19,1))</f>
        <v/>
      </c>
      <c r="O21" s="1259"/>
      <c r="P21" s="1258" t="str">
        <f>+IF(入力シート!$H25="","",MID(入力シート!$H25,入力シート!BX$19,1))</f>
        <v/>
      </c>
      <c r="Q21" s="1223"/>
      <c r="R21" s="1227" t="str">
        <f>+IF(入力シート!$L25="","",MID(入力シート!$L25,入力シート!BJ$20,1))</f>
        <v/>
      </c>
      <c r="S21" s="1228"/>
      <c r="T21" s="1228" t="str">
        <f>+IF(入力シート!$L25="","",MID(入力シート!$L25,入力シート!BL$20,1))</f>
        <v/>
      </c>
      <c r="U21" s="1228"/>
      <c r="V21" s="1228" t="str">
        <f>+IF(入力シート!$L25="","",MID(入力シート!$L25,入力シート!BN$20,1))</f>
        <v/>
      </c>
      <c r="W21" s="1228"/>
      <c r="X21" s="1228" t="str">
        <f>+IF(入力シート!$L25="","",MID(入力シート!$L25,入力シート!BP$20,1))</f>
        <v/>
      </c>
      <c r="Y21" s="1228"/>
      <c r="Z21" s="1228" t="str">
        <f>+IF(入力シート!$L25="","",MID(入力シート!$L25,入力シート!BR$20,1))</f>
        <v/>
      </c>
      <c r="AA21" s="1228"/>
      <c r="AB21" s="1228" t="str">
        <f>+IF(入力シート!$L25="","",MID(入力シート!$L25,入力シート!BT$20,1))</f>
        <v/>
      </c>
      <c r="AC21" s="1228"/>
      <c r="AD21" s="1228" t="str">
        <f>+IF(入力シート!$L25="","",MID(入力シート!$L25,入力シート!BV$20,1))</f>
        <v/>
      </c>
      <c r="AE21" s="1228"/>
      <c r="AF21" s="1228" t="str">
        <f>+IF(入力シート!$L25="","",MID(入力シート!$L25,入力シート!BX$20,1))</f>
        <v/>
      </c>
      <c r="AG21" s="1228"/>
      <c r="AH21" s="1228" t="str">
        <f>+IF(入力シート!$L25="","",MID(入力シート!$L25,入力シート!BZ$20,1))</f>
        <v/>
      </c>
      <c r="AI21" s="1228"/>
      <c r="AJ21" s="1228" t="str">
        <f>+IF(入力シート!$L25="","",MID(入力シート!$L25,入力シート!CB$20,1))</f>
        <v/>
      </c>
      <c r="AK21" s="1228"/>
      <c r="AL21" s="1228" t="str">
        <f>+IF(入力シート!$L25="","",MID(入力シート!$L25,入力シート!CD$20,1))</f>
        <v/>
      </c>
      <c r="AM21" s="1228"/>
      <c r="AN21" s="1228" t="str">
        <f>+IF(入力シート!$L25="","",MID(入力シート!$L25,入力シート!CF$20,1))</f>
        <v/>
      </c>
      <c r="AO21" s="1228"/>
      <c r="AP21" s="1228" t="str">
        <f>+IF(入力シート!$L25="","",MID(入力シート!$L25,入力シート!CH$20,1))</f>
        <v/>
      </c>
      <c r="AQ21" s="1228"/>
      <c r="AR21" s="1228" t="str">
        <f>+IF(入力シート!$L25="","",MID(入力シート!$L25,入力シート!CJ$20,1))</f>
        <v/>
      </c>
      <c r="AS21" s="1228"/>
      <c r="AT21" s="1228" t="str">
        <f>+IF(入力シート!$L25="","",MID(入力シート!$L25,入力シート!CL$20,1))</f>
        <v/>
      </c>
      <c r="AU21" s="1228"/>
      <c r="AV21" s="1228" t="str">
        <f>+IF(入力シート!$L25="","",MID(入力シート!$L25,入力シート!CN$20,1))</f>
        <v/>
      </c>
      <c r="AW21" s="1228"/>
      <c r="AX21" s="1228" t="str">
        <f>+IF(入力シート!$L25="","",MID(入力シート!$L25,入力シート!CP$20,1))</f>
        <v/>
      </c>
      <c r="AY21" s="1228"/>
      <c r="AZ21" s="1228" t="str">
        <f>+IF(入力シート!$L25="","",MID(入力シート!$L25,入力シート!CR$20,1))</f>
        <v/>
      </c>
      <c r="BA21" s="1228"/>
      <c r="BB21" s="1228" t="str">
        <f>+IF(入力シート!$L25="","",MID(入力シート!$L25,入力シート!CT$20,1))</f>
        <v/>
      </c>
      <c r="BC21" s="1228"/>
      <c r="BD21" s="1228" t="str">
        <f>+IF(入力シート!$L25="","",MID(入力シート!$L25,入力シート!CV$20,1))</f>
        <v/>
      </c>
      <c r="BE21" s="1228"/>
      <c r="BF21" s="1228" t="str">
        <f>+IF(入力シート!$L25="","",MID(入力シート!$L25,入力シート!CX$20,1))</f>
        <v/>
      </c>
      <c r="BG21" s="1228"/>
      <c r="BH21" s="1228" t="str">
        <f>+IF(入力シート!$L25="","",MID(入力シート!$L25,入力シート!CZ$20,1))</f>
        <v/>
      </c>
      <c r="BI21" s="1228"/>
      <c r="BJ21" s="1228" t="str">
        <f>+IF(入力シート!$L25="","",MID(入力シート!$L25,入力シート!DB$20,1))</f>
        <v/>
      </c>
      <c r="BK21" s="1228"/>
      <c r="BL21" s="1228" t="str">
        <f>+IF(入力シート!$L25="","",MID(入力シート!$L25,入力シート!DD$20,1))</f>
        <v/>
      </c>
      <c r="BM21" s="1228"/>
      <c r="BN21" s="1228" t="str">
        <f>+IF(入力シート!$L25="","",MID(入力シート!$L25,入力シート!DF$20,1))</f>
        <v/>
      </c>
      <c r="BO21" s="1228"/>
      <c r="BP21" s="1228" t="str">
        <f>+IF(入力シート!$L25="","",MID(入力シート!$L25,入力シート!DH$20,1))</f>
        <v/>
      </c>
      <c r="BQ21" s="1247"/>
      <c r="BR21" s="1222" t="str">
        <f>+IF(入力シート!W25="○",1,"")</f>
        <v/>
      </c>
      <c r="BS21" s="1275"/>
      <c r="BT21" s="423" t="str">
        <f>+IF(MID(TEXT(入力シート!Y25,"000#"),1,1)="0","",MID(TEXT(入力シート!Y25,"000#"),1,1))</f>
        <v/>
      </c>
      <c r="BU21" s="424" t="str">
        <f>+IF(AND(BT21="",MID(TEXT(入力シート!Y25,"000#"),2,1)="0"),"",MID(TEXT(入力シート!Y25,"000#"),2,1))</f>
        <v/>
      </c>
      <c r="BV21" s="425" t="str">
        <f>+IF(AND(BU21="",MID(TEXT(入力シート!Y25,"000#"),3,1)="0"),"",MID(TEXT(入力シート!Y25,"000#"),3,1))</f>
        <v/>
      </c>
      <c r="BW21" s="426" t="str">
        <f>+IF(AND(BV21="",MID(TEXT(入力シート!Y25,"000#"),4,1)="0"),"",MID(TEXT(入力シート!Y25,"000#"),4,1))</f>
        <v/>
      </c>
      <c r="BX21" s="438" t="str">
        <f>+IF(入力シート!AA25="","",IF(MID(TEXT(入力シート!AA25,"00#"),1,1)="","",MID(TEXT(入力シート!AA25,"00#"),1,1)))</f>
        <v/>
      </c>
      <c r="BY21" s="439" t="str">
        <f>+IF(入力シート!AA25="","",IF(MID(TEXT(入力シート!AA25,"00#"),2,1)="","",MID(TEXT(入力シート!AA25,"00#"),2,1)))</f>
        <v/>
      </c>
      <c r="BZ21" s="440" t="str">
        <f>+IF(入力シート!AA25="","",IF(MID(TEXT(入力シート!AA25,"00#"),3,1)="","",MID(TEXT(入力シート!AA25,"00#"),3,1)))</f>
        <v/>
      </c>
      <c r="CA21" s="430" t="s">
        <v>34</v>
      </c>
      <c r="CB21" s="441" t="str">
        <f>+IF(入力シート!AD25="","",IF(MID(TEXT(入力シート!AD25,"000#"),1,1)="","",MID(TEXT(入力シート!AD25,"000#"),1,1)))</f>
        <v/>
      </c>
      <c r="CC21" s="432" t="str">
        <f>+IF(入力シート!AD25="","",IF(MID(TEXT(入力シート!AD25,"000#"),2,1)="","",MID(TEXT(入力シート!AD25,"000#"),2,1)))</f>
        <v/>
      </c>
      <c r="CD21" s="432" t="str">
        <f>+IF(入力シート!AD25="","",IF(MID(TEXT(入力シート!AD25,"000#"),3,1)="","",MID(TEXT(入力シート!AD25,"000#"),3,1)))</f>
        <v/>
      </c>
      <c r="CE21" s="433" t="str">
        <f>+IF(入力シート!AD25="","",IF(MID(TEXT(入力シート!AD25,"000#"),4,1)="","",MID(TEXT(入力シート!AD25,"000#"),4,1)))</f>
        <v/>
      </c>
      <c r="CF21" s="441" t="str">
        <f>+IF(入力シート!$AZ25="","",MID(入力シート!$AZ25,入力シート!BJ$16,1))</f>
        <v>-</v>
      </c>
      <c r="CG21" s="439" t="str">
        <f>+IF(入力シート!$AZ25="","",MID(入力シート!$AZ25,入力シート!BK$16,1))</f>
        <v>-</v>
      </c>
      <c r="CH21" s="439" t="str">
        <f>+IF(入力シート!$AZ25="","",MID(入力シート!$AZ25,入力シート!BL$16,1))</f>
        <v/>
      </c>
      <c r="CI21" s="439" t="str">
        <f>+IF(入力シート!$AZ25="","",MID(入力シート!$AZ25,入力シート!BM$16,1))</f>
        <v/>
      </c>
      <c r="CJ21" s="439" t="str">
        <f>+IF(入力シート!$AZ25="","",MID(入力シート!$AZ25,入力シート!BN$16,1))</f>
        <v/>
      </c>
      <c r="CK21" s="439" t="str">
        <f>+IF(入力シート!$AZ25="","",MID(入力シート!$AZ25,入力シート!BO$16,1))</f>
        <v/>
      </c>
      <c r="CL21" s="439" t="str">
        <f>+IF(入力シート!$AZ25="","",MID(入力シート!$AZ25,入力シート!BP$16,1))</f>
        <v/>
      </c>
      <c r="CM21" s="432" t="str">
        <f>+IF(入力シート!$AZ25="","",MID(入力シート!$AZ25,入力シート!BQ$16,1))</f>
        <v/>
      </c>
      <c r="CN21" s="432" t="str">
        <f>+IF(入力シート!$AZ25="","",MID(入力シート!$AZ25,入力シート!BR$16,1))</f>
        <v/>
      </c>
      <c r="CO21" s="432" t="str">
        <f>+IF(入力シート!$AZ25="","",MID(入力シート!$AZ25,入力シート!BS$16,1))</f>
        <v/>
      </c>
      <c r="CP21" s="442" t="str">
        <f>+IF(入力シート!$AZ25="","",MID(入力シート!$AZ25,入力シート!BT$16,1))</f>
        <v/>
      </c>
      <c r="CQ21" s="433" t="str">
        <f>+IF(入力シート!$AZ25="","",MID(入力シート!$AZ25,入力シート!BU$16,1))</f>
        <v/>
      </c>
      <c r="CS21" s="589"/>
      <c r="CU21" s="589">
        <f t="shared" si="0"/>
        <v>0</v>
      </c>
      <c r="CW21" s="411">
        <f>IF(ISERROR(VLOOKUP(B21,'環境依存文字（電子入札利用不可）'!$A:$A,1,FALSE))=TRUE,IF(SUBSTITUTE(B21,"　","")="",0,IF($CV$3&lt;=CODE(B21),IF(AND($DB$3&lt;=CODE(B21),CODE(B21)&lt;=$DD$3),0,IF(AND($DG$3&lt;=CODE(B21),CODE(B21)&lt;=$DI$3),0,1)),0)),1)</f>
        <v>0</v>
      </c>
      <c r="CY21" s="411">
        <f>IF(ISERROR(VLOOKUP(D21,'環境依存文字（電子入札利用不可）'!$A:$A,1,FALSE))=TRUE,IF(SUBSTITUTE(D21,"　","")="",0,IF($CV$3&lt;=CODE(D21),IF(AND($DB$3&lt;=CODE(D21),CODE(D21)&lt;=$DD$3),0,IF(AND($DG$3&lt;=CODE(D21),CODE(D21)&lt;=$DI$3),0,1)),0)),1)</f>
        <v>0</v>
      </c>
      <c r="DA21" s="411">
        <f>IF(ISERROR(VLOOKUP(F21,'環境依存文字（電子入札利用不可）'!$A:$A,1,FALSE))=TRUE,IF(SUBSTITUTE(F21,"　","")="",0,IF($CV$3&lt;=CODE(F21),IF(AND($DB$3&lt;=CODE(F21),CODE(F21)&lt;=$DD$3),0,IF(AND($DG$3&lt;=CODE(F21),CODE(F21)&lt;=$DI$3),0,1)),0)),1)</f>
        <v>0</v>
      </c>
      <c r="DC21" s="411">
        <f>IF(ISERROR(VLOOKUP(H21,'環境依存文字（電子入札利用不可）'!$A:$A,1,FALSE))=TRUE,IF(SUBSTITUTE(H21,"　","")="",0,IF($CV$3&lt;=CODE(H21),IF(AND($DB$3&lt;=CODE(H21),CODE(H21)&lt;=$DD$3),0,IF(AND($DG$3&lt;=CODE(H21),CODE(H21)&lt;=$DI$3),0,1)),0)),1)</f>
        <v>0</v>
      </c>
      <c r="DE21" s="411">
        <f>IF(ISERROR(VLOOKUP(J21,'環境依存文字（電子入札利用不可）'!$A:$A,1,FALSE))=TRUE,IF(SUBSTITUTE(J21,"　","")="",0,IF($CV$3&lt;=CODE(J21),IF(AND($DB$3&lt;=CODE(J21),CODE(J21)&lt;=$DD$3),0,IF(AND($DG$3&lt;=CODE(J21),CODE(J21)&lt;=$DI$3),0,1)),0)),1)</f>
        <v>0</v>
      </c>
      <c r="DG21" s="411">
        <f>IF(ISERROR(VLOOKUP(L21,'環境依存文字（電子入札利用不可）'!$A:$A,1,FALSE))=TRUE,IF(SUBSTITUTE(L21,"　","")="",0,IF($CV$3&lt;=CODE(L21),IF(AND($DB$3&lt;=CODE(L21),CODE(L21)&lt;=$DD$3),0,IF(AND($DG$3&lt;=CODE(L21),CODE(L21)&lt;=$DI$3),0,1)),0)),1)</f>
        <v>0</v>
      </c>
      <c r="DI21" s="411">
        <f>IF(ISERROR(VLOOKUP(N21,'環境依存文字（電子入札利用不可）'!$A:$A,1,FALSE))=TRUE,IF(SUBSTITUTE(N21,"　","")="",0,IF($CV$3&lt;=CODE(N21),IF(AND($DB$3&lt;=CODE(N21),CODE(N21)&lt;=$DD$3),0,IF(AND($DG$3&lt;=CODE(N21),CODE(N21)&lt;=$DI$3),0,1)),0)),1)</f>
        <v>0</v>
      </c>
      <c r="DK21" s="411">
        <f>IF(ISERROR(VLOOKUP(P21,'環境依存文字（電子入札利用不可）'!$A:$A,1,FALSE))=TRUE,IF(SUBSTITUTE(P21,"　","")="",0,IF($CV$3&lt;=CODE(P21),IF(AND($DB$3&lt;=CODE(P21),CODE(P21)&lt;=$DD$3),0,IF(AND($DG$3&lt;=CODE(P21),CODE(P21)&lt;=$DI$3),0,1)),0)),1)</f>
        <v>0</v>
      </c>
      <c r="DM21" s="411">
        <f>IF(ISERROR(VLOOKUP(R21,'環境依存文字（電子入札利用不可）'!$A:$A,1,FALSE))=TRUE,IF(SUBSTITUTE(R21,"　","")="",0,IF($CV$3&lt;=CODE(R21),IF(AND($DB$3&lt;=CODE(R21),CODE(R21)&lt;=$DD$3),0,IF(AND($DG$3&lt;=CODE(R21),CODE(R21)&lt;=$DI$3),0,1)),0)),1)</f>
        <v>0</v>
      </c>
      <c r="DO21" s="411">
        <f>IF(ISERROR(VLOOKUP(T21,'環境依存文字（電子入札利用不可）'!$A:$A,1,FALSE))=TRUE,IF(SUBSTITUTE(T21,"　","")="",0,IF($CV$3&lt;=CODE(T21),IF(AND($DB$3&lt;=CODE(T21),CODE(T21)&lt;=$DD$3),0,IF(AND($DG$3&lt;=CODE(T21),CODE(T21)&lt;=$DI$3),0,1)),0)),1)</f>
        <v>0</v>
      </c>
      <c r="DQ21" s="411">
        <f>IF(ISERROR(VLOOKUP(V21,'環境依存文字（電子入札利用不可）'!$A:$A,1,FALSE))=TRUE,IF(SUBSTITUTE(V21,"　","")="",0,IF($CV$3&lt;=CODE(V21),IF(AND($DB$3&lt;=CODE(V21),CODE(V21)&lt;=$DD$3),0,IF(AND($DG$3&lt;=CODE(V21),CODE(V21)&lt;=$DI$3),0,1)),0)),1)</f>
        <v>0</v>
      </c>
      <c r="DS21" s="411">
        <f>IF(ISERROR(VLOOKUP(X21,'環境依存文字（電子入札利用不可）'!$A:$A,1,FALSE))=TRUE,IF(SUBSTITUTE(X21,"　","")="",0,IF($CV$3&lt;=CODE(X21),IF(AND($DB$3&lt;=CODE(X21),CODE(X21)&lt;=$DD$3),0,IF(AND($DG$3&lt;=CODE(X21),CODE(X21)&lt;=$DI$3),0,1)),0)),1)</f>
        <v>0</v>
      </c>
      <c r="DU21" s="411">
        <f>IF(ISERROR(VLOOKUP(Z21,'環境依存文字（電子入札利用不可）'!$A:$A,1,FALSE))=TRUE,IF(SUBSTITUTE(Z21,"　","")="",0,IF($CV$3&lt;=CODE(Z21),IF(AND($DB$3&lt;=CODE(Z21),CODE(Z21)&lt;=$DD$3),0,IF(AND($DG$3&lt;=CODE(Z21),CODE(Z21)&lt;=$DI$3),0,1)),0)),1)</f>
        <v>0</v>
      </c>
      <c r="DW21" s="411">
        <f>IF(ISERROR(VLOOKUP(AB21,'環境依存文字（電子入札利用不可）'!$A:$A,1,FALSE))=TRUE,IF(SUBSTITUTE(AB21,"　","")="",0,IF($CV$3&lt;=CODE(AB21),IF(AND($DB$3&lt;=CODE(AB21),CODE(AB21)&lt;=$DD$3),0,IF(AND($DG$3&lt;=CODE(AB21),CODE(AB21)&lt;=$DI$3),0,1)),0)),1)</f>
        <v>0</v>
      </c>
      <c r="DY21" s="411">
        <f>IF(ISERROR(VLOOKUP(AD21,'環境依存文字（電子入札利用不可）'!$A:$A,1,FALSE))=TRUE,IF(SUBSTITUTE(AD21,"　","")="",0,IF($CV$3&lt;=CODE(AD21),IF(AND($DB$3&lt;=CODE(AD21),CODE(AD21)&lt;=$DD$3),0,IF(AND($DG$3&lt;=CODE(AD21),CODE(AD21)&lt;=$DI$3),0,1)),0)),1)</f>
        <v>0</v>
      </c>
      <c r="EA21" s="411">
        <f>IF(ISERROR(VLOOKUP(AF21,'環境依存文字（電子入札利用不可）'!$A:$A,1,FALSE))=TRUE,IF(SUBSTITUTE(AF21,"　","")="",0,IF($CV$3&lt;=CODE(AF21),IF(AND($DB$3&lt;=CODE(AF21),CODE(AF21)&lt;=$DD$3),0,IF(AND($DG$3&lt;=CODE(AF21),CODE(AF21)&lt;=$DI$3),0,1)),0)),1)</f>
        <v>0</v>
      </c>
      <c r="EC21" s="411">
        <f>IF(ISERROR(VLOOKUP(AH21,'環境依存文字（電子入札利用不可）'!$A:$A,1,FALSE))=TRUE,IF(SUBSTITUTE(AH21,"　","")="",0,IF($CV$3&lt;=CODE(AH21),IF(AND($DB$3&lt;=CODE(AH21),CODE(AH21)&lt;=$DD$3),0,IF(AND($DG$3&lt;=CODE(AH21),CODE(AH21)&lt;=$DI$3),0,1)),0)),1)</f>
        <v>0</v>
      </c>
      <c r="EE21" s="411">
        <f>IF(ISERROR(VLOOKUP(AJ21,'環境依存文字（電子入札利用不可）'!$A:$A,1,FALSE))=TRUE,IF(SUBSTITUTE(AJ21,"　","")="",0,IF($CV$3&lt;=CODE(AJ21),IF(AND($DB$3&lt;=CODE(AJ21),CODE(AJ21)&lt;=$DD$3),0,IF(AND($DG$3&lt;=CODE(AJ21),CODE(AJ21)&lt;=$DI$3),0,1)),0)),1)</f>
        <v>0</v>
      </c>
      <c r="EG21" s="411">
        <f>IF(ISERROR(VLOOKUP(AL21,'環境依存文字（電子入札利用不可）'!$A:$A,1,FALSE))=TRUE,IF(SUBSTITUTE(AL21,"　","")="",0,IF($CV$3&lt;=CODE(AL21),IF(AND($DB$3&lt;=CODE(AL21),CODE(AL21)&lt;=$DD$3),0,IF(AND($DG$3&lt;=CODE(AL21),CODE(AL21)&lt;=$DI$3),0,1)),0)),1)</f>
        <v>0</v>
      </c>
      <c r="EI21" s="411">
        <f>IF(ISERROR(VLOOKUP(AN21,'環境依存文字（電子入札利用不可）'!$A:$A,1,FALSE))=TRUE,IF(SUBSTITUTE(AN21,"　","")="",0,IF($CV$3&lt;=CODE(AN21),IF(AND($DB$3&lt;=CODE(AN21),CODE(AN21)&lt;=$DD$3),0,IF(AND($DG$3&lt;=CODE(AN21),CODE(AN21)&lt;=$DI$3),0,1)),0)),1)</f>
        <v>0</v>
      </c>
      <c r="EK21" s="411">
        <f>IF(ISERROR(VLOOKUP(AP21,'環境依存文字（電子入札利用不可）'!$A:$A,1,FALSE))=TRUE,IF(SUBSTITUTE(AP21,"　","")="",0,IF($CV$3&lt;=CODE(AP21),IF(AND($DB$3&lt;=CODE(AP21),CODE(AP21)&lt;=$DD$3),0,IF(AND($DG$3&lt;=CODE(AP21),CODE(AP21)&lt;=$DI$3),0,1)),0)),1)</f>
        <v>0</v>
      </c>
      <c r="EM21" s="411">
        <f>IF(ISERROR(VLOOKUP(AR21,'環境依存文字（電子入札利用不可）'!$A:$A,1,FALSE))=TRUE,IF(SUBSTITUTE(AR21,"　","")="",0,IF($CV$3&lt;=CODE(AR21),IF(AND($DB$3&lt;=CODE(AR21),CODE(AR21)&lt;=$DD$3),0,IF(AND($DG$3&lt;=CODE(AR21),CODE(AR21)&lt;=$DI$3),0,1)),0)),1)</f>
        <v>0</v>
      </c>
      <c r="EO21" s="411">
        <f>IF(ISERROR(VLOOKUP(AT21,'環境依存文字（電子入札利用不可）'!$A:$A,1,FALSE))=TRUE,IF(SUBSTITUTE(AT21,"　","")="",0,IF($CV$3&lt;=CODE(AT21),IF(AND($DB$3&lt;=CODE(AT21),CODE(AT21)&lt;=$DD$3),0,IF(AND($DG$3&lt;=CODE(AT21),CODE(AT21)&lt;=$DI$3),0,1)),0)),1)</f>
        <v>0</v>
      </c>
      <c r="EQ21" s="411">
        <f>IF(ISERROR(VLOOKUP(AV21,'環境依存文字（電子入札利用不可）'!$A:$A,1,FALSE))=TRUE,IF(SUBSTITUTE(AV21,"　","")="",0,IF($CV$3&lt;=CODE(AV21),IF(AND($DB$3&lt;=CODE(AV21),CODE(AV21)&lt;=$DD$3),0,IF(AND($DG$3&lt;=CODE(AV21),CODE(AV21)&lt;=$DI$3),0,1)),0)),1)</f>
        <v>0</v>
      </c>
      <c r="ES21" s="411">
        <f>IF(ISERROR(VLOOKUP(AX21,'環境依存文字（電子入札利用不可）'!$A:$A,1,FALSE))=TRUE,IF(SUBSTITUTE(AX21,"　","")="",0,IF($CV$3&lt;=CODE(AX21),IF(AND($DB$3&lt;=CODE(AX21),CODE(AX21)&lt;=$DD$3),0,IF(AND($DG$3&lt;=CODE(AX21),CODE(AX21)&lt;=$DI$3),0,1)),0)),1)</f>
        <v>0</v>
      </c>
      <c r="EU21" s="411">
        <f>IF(ISERROR(VLOOKUP(AZ21,'環境依存文字（電子入札利用不可）'!$A:$A,1,FALSE))=TRUE,IF(SUBSTITUTE(AZ21,"　","")="",0,IF($CV$3&lt;=CODE(AZ21),IF(AND($DB$3&lt;=CODE(AZ21),CODE(AZ21)&lt;=$DD$3),0,IF(AND($DG$3&lt;=CODE(AZ21),CODE(AZ21)&lt;=$DI$3),0,1)),0)),1)</f>
        <v>0</v>
      </c>
      <c r="EW21" s="411">
        <f>IF(ISERROR(VLOOKUP(BB21,'環境依存文字（電子入札利用不可）'!$A:$A,1,FALSE))=TRUE,IF(SUBSTITUTE(BB21,"　","")="",0,IF($CV$3&lt;=CODE(BB21),IF(AND($DB$3&lt;=CODE(BB21),CODE(BB21)&lt;=$DD$3),0,IF(AND($DG$3&lt;=CODE(BB21),CODE(BB21)&lt;=$DI$3),0,1)),0)),1)</f>
        <v>0</v>
      </c>
      <c r="EY21" s="411">
        <f>IF(ISERROR(VLOOKUP(BD21,'環境依存文字（電子入札利用不可）'!$A:$A,1,FALSE))=TRUE,IF(SUBSTITUTE(BD21,"　","")="",0,IF($CV$3&lt;=CODE(BD21),IF(AND($DB$3&lt;=CODE(BD21),CODE(BD21)&lt;=$DD$3),0,IF(AND($DG$3&lt;=CODE(BD21),CODE(BD21)&lt;=$DI$3),0,1)),0)),1)</f>
        <v>0</v>
      </c>
      <c r="FA21" s="411">
        <f>IF(ISERROR(VLOOKUP(BF21,'環境依存文字（電子入札利用不可）'!$A:$A,1,FALSE))=TRUE,IF(SUBSTITUTE(BF21,"　","")="",0,IF($CV$3&lt;=CODE(BF21),IF(AND($DB$3&lt;=CODE(BF21),CODE(BF21)&lt;=$DD$3),0,IF(AND($DG$3&lt;=CODE(BF21),CODE(BF21)&lt;=$DI$3),0,1)),0)),1)</f>
        <v>0</v>
      </c>
      <c r="FC21" s="411">
        <f>IF(ISERROR(VLOOKUP(BH21,'環境依存文字（電子入札利用不可）'!$A:$A,1,FALSE))=TRUE,IF(SUBSTITUTE(BH21,"　","")="",0,IF($CV$3&lt;=CODE(BH21),IF(AND($DB$3&lt;=CODE(BH21),CODE(BH21)&lt;=$DD$3),0,IF(AND($DG$3&lt;=CODE(BH21),CODE(BH21)&lt;=$DI$3),0,1)),0)),1)</f>
        <v>0</v>
      </c>
      <c r="FE21" s="411">
        <f>IF(ISERROR(VLOOKUP(BJ21,'環境依存文字（電子入札利用不可）'!$A:$A,1,FALSE))=TRUE,IF(SUBSTITUTE(BJ21,"　","")="",0,IF($CV$3&lt;=CODE(BJ21),IF(AND($DB$3&lt;=CODE(BJ21),CODE(BJ21)&lt;=$DD$3),0,IF(AND($DG$3&lt;=CODE(BJ21),CODE(BJ21)&lt;=$DI$3),0,1)),0)),1)</f>
        <v>0</v>
      </c>
      <c r="FG21" s="411">
        <f>IF(ISERROR(VLOOKUP(BL21,'環境依存文字（電子入札利用不可）'!$A:$A,1,FALSE))=TRUE,IF(SUBSTITUTE(BL21,"　","")="",0,IF($CV$3&lt;=CODE(BL21),IF(AND($DB$3&lt;=CODE(BL21),CODE(BL21)&lt;=$DD$3),0,IF(AND($DG$3&lt;=CODE(BL21),CODE(BL21)&lt;=$DI$3),0,1)),0)),1)</f>
        <v>0</v>
      </c>
      <c r="FI21" s="411">
        <f>IF(ISERROR(VLOOKUP(BN21,'環境依存文字（電子入札利用不可）'!$A:$A,1,FALSE))=TRUE,IF(SUBSTITUTE(BN21,"　","")="",0,IF($CV$3&lt;=CODE(BN21),IF(AND($DB$3&lt;=CODE(BN21),CODE(BN21)&lt;=$DD$3),0,IF(AND($DG$3&lt;=CODE(BN21),CODE(BN21)&lt;=$DI$3),0,1)),0)),1)</f>
        <v>0</v>
      </c>
      <c r="FK21" s="411">
        <f>IF(ISERROR(VLOOKUP(BP21,'環境依存文字（電子入札利用不可）'!$A:$A,1,FALSE))=TRUE,IF(SUBSTITUTE(BP21,"　","")="",0,IF($CV$3&lt;=CODE(BP21),IF(AND($DB$3&lt;=CODE(BP21),CODE(BP21)&lt;=$DD$3),0,IF(AND($DG$3&lt;=CODE(BP21),CODE(BP21)&lt;=$DI$3),0,1)),0)),1)</f>
        <v>0</v>
      </c>
    </row>
    <row r="22" spans="1:167" s="411" customFormat="1" ht="23.25" customHeight="1">
      <c r="A22" s="26" t="s">
        <v>44</v>
      </c>
      <c r="B22" s="1222" t="str">
        <f>+IF(入力シート!$H26="","",MID(入力シート!$H26,入力シート!BJ$19,1))</f>
        <v/>
      </c>
      <c r="C22" s="1259"/>
      <c r="D22" s="1258" t="str">
        <f>+IF(入力シート!$H26="","",MID(入力シート!$H26,入力シート!BL$19,1))</f>
        <v/>
      </c>
      <c r="E22" s="1259"/>
      <c r="F22" s="1258" t="str">
        <f>+IF(入力シート!$H26="","",MID(入力シート!$H26,入力シート!BN$19,1))</f>
        <v/>
      </c>
      <c r="G22" s="1259"/>
      <c r="H22" s="1258" t="str">
        <f>+IF(入力シート!$H26="","",MID(入力シート!$H26,入力シート!BP$19,1))</f>
        <v/>
      </c>
      <c r="I22" s="1259"/>
      <c r="J22" s="1258" t="str">
        <f>+IF(入力シート!$H26="","",MID(入力シート!$H26,入力シート!BR$19,1))</f>
        <v/>
      </c>
      <c r="K22" s="1259"/>
      <c r="L22" s="1258" t="str">
        <f>+IF(入力シート!$H26="","",MID(入力シート!$H26,入力シート!BT$19,1))</f>
        <v/>
      </c>
      <c r="M22" s="1259"/>
      <c r="N22" s="1258" t="str">
        <f>+IF(入力シート!$H26="","",MID(入力シート!$H26,入力シート!BV$19,1))</f>
        <v/>
      </c>
      <c r="O22" s="1259"/>
      <c r="P22" s="1258" t="str">
        <f>+IF(入力シート!$H26="","",MID(入力シート!$H26,入力シート!BX$19,1))</f>
        <v/>
      </c>
      <c r="Q22" s="1223"/>
      <c r="R22" s="1227" t="str">
        <f>+IF(入力シート!$L26="","",MID(入力シート!$L26,入力シート!BJ$20,1))</f>
        <v/>
      </c>
      <c r="S22" s="1228"/>
      <c r="T22" s="1228" t="str">
        <f>+IF(入力シート!$L26="","",MID(入力シート!$L26,入力シート!BL$20,1))</f>
        <v/>
      </c>
      <c r="U22" s="1228"/>
      <c r="V22" s="1228" t="str">
        <f>+IF(入力シート!$L26="","",MID(入力シート!$L26,入力シート!BN$20,1))</f>
        <v/>
      </c>
      <c r="W22" s="1228"/>
      <c r="X22" s="1228" t="str">
        <f>+IF(入力シート!$L26="","",MID(入力シート!$L26,入力シート!BP$20,1))</f>
        <v/>
      </c>
      <c r="Y22" s="1228"/>
      <c r="Z22" s="1228" t="str">
        <f>+IF(入力シート!$L26="","",MID(入力シート!$L26,入力シート!BR$20,1))</f>
        <v/>
      </c>
      <c r="AA22" s="1228"/>
      <c r="AB22" s="1228" t="str">
        <f>+IF(入力シート!$L26="","",MID(入力シート!$L26,入力シート!BT$20,1))</f>
        <v/>
      </c>
      <c r="AC22" s="1228"/>
      <c r="AD22" s="1228" t="str">
        <f>+IF(入力シート!$L26="","",MID(入力シート!$L26,入力シート!BV$20,1))</f>
        <v/>
      </c>
      <c r="AE22" s="1228"/>
      <c r="AF22" s="1228" t="str">
        <f>+IF(入力シート!$L26="","",MID(入力シート!$L26,入力シート!BX$20,1))</f>
        <v/>
      </c>
      <c r="AG22" s="1228"/>
      <c r="AH22" s="1228" t="str">
        <f>+IF(入力シート!$L26="","",MID(入力シート!$L26,入力シート!BZ$20,1))</f>
        <v/>
      </c>
      <c r="AI22" s="1228"/>
      <c r="AJ22" s="1228" t="str">
        <f>+IF(入力シート!$L26="","",MID(入力シート!$L26,入力シート!CB$20,1))</f>
        <v/>
      </c>
      <c r="AK22" s="1228"/>
      <c r="AL22" s="1228" t="str">
        <f>+IF(入力シート!$L26="","",MID(入力シート!$L26,入力シート!CD$20,1))</f>
        <v/>
      </c>
      <c r="AM22" s="1228"/>
      <c r="AN22" s="1228" t="str">
        <f>+IF(入力シート!$L26="","",MID(入力シート!$L26,入力シート!CF$20,1))</f>
        <v/>
      </c>
      <c r="AO22" s="1228"/>
      <c r="AP22" s="1228" t="str">
        <f>+IF(入力シート!$L26="","",MID(入力シート!$L26,入力シート!CH$20,1))</f>
        <v/>
      </c>
      <c r="AQ22" s="1228"/>
      <c r="AR22" s="1228" t="str">
        <f>+IF(入力シート!$L26="","",MID(入力シート!$L26,入力シート!CJ$20,1))</f>
        <v/>
      </c>
      <c r="AS22" s="1228"/>
      <c r="AT22" s="1228" t="str">
        <f>+IF(入力シート!$L26="","",MID(入力シート!$L26,入力シート!CL$20,1))</f>
        <v/>
      </c>
      <c r="AU22" s="1228"/>
      <c r="AV22" s="1228" t="str">
        <f>+IF(入力シート!$L26="","",MID(入力シート!$L26,入力シート!CN$20,1))</f>
        <v/>
      </c>
      <c r="AW22" s="1228"/>
      <c r="AX22" s="1228" t="str">
        <f>+IF(入力シート!$L26="","",MID(入力シート!$L26,入力シート!CP$20,1))</f>
        <v/>
      </c>
      <c r="AY22" s="1228"/>
      <c r="AZ22" s="1228" t="str">
        <f>+IF(入力シート!$L26="","",MID(入力シート!$L26,入力シート!CR$20,1))</f>
        <v/>
      </c>
      <c r="BA22" s="1228"/>
      <c r="BB22" s="1228" t="str">
        <f>+IF(入力シート!$L26="","",MID(入力シート!$L26,入力シート!CT$20,1))</f>
        <v/>
      </c>
      <c r="BC22" s="1228"/>
      <c r="BD22" s="1228" t="str">
        <f>+IF(入力シート!$L26="","",MID(入力シート!$L26,入力シート!CV$20,1))</f>
        <v/>
      </c>
      <c r="BE22" s="1228"/>
      <c r="BF22" s="1228" t="str">
        <f>+IF(入力シート!$L26="","",MID(入力シート!$L26,入力シート!CX$20,1))</f>
        <v/>
      </c>
      <c r="BG22" s="1228"/>
      <c r="BH22" s="1228" t="str">
        <f>+IF(入力シート!$L26="","",MID(入力シート!$L26,入力シート!CZ$20,1))</f>
        <v/>
      </c>
      <c r="BI22" s="1228"/>
      <c r="BJ22" s="1228" t="str">
        <f>+IF(入力シート!$L26="","",MID(入力シート!$L26,入力シート!DB$20,1))</f>
        <v/>
      </c>
      <c r="BK22" s="1228"/>
      <c r="BL22" s="1228" t="str">
        <f>+IF(入力シート!$L26="","",MID(入力シート!$L26,入力シート!DD$20,1))</f>
        <v/>
      </c>
      <c r="BM22" s="1228"/>
      <c r="BN22" s="1228" t="str">
        <f>+IF(入力シート!$L26="","",MID(入力シート!$L26,入力シート!DF$20,1))</f>
        <v/>
      </c>
      <c r="BO22" s="1228"/>
      <c r="BP22" s="1228" t="str">
        <f>+IF(入力シート!$L26="","",MID(入力シート!$L26,入力シート!DH$20,1))</f>
        <v/>
      </c>
      <c r="BQ22" s="1247"/>
      <c r="BR22" s="1222" t="str">
        <f>+IF(入力シート!W26="○",1,"")</f>
        <v/>
      </c>
      <c r="BS22" s="1275"/>
      <c r="BT22" s="423" t="str">
        <f>+IF(MID(TEXT(入力シート!Y26,"000#"),1,1)="0","",MID(TEXT(入力シート!Y26,"000#"),1,1))</f>
        <v/>
      </c>
      <c r="BU22" s="424" t="str">
        <f>+IF(AND(BT22="",MID(TEXT(入力シート!Y26,"000#"),2,1)="0"),"",MID(TEXT(入力シート!Y26,"000#"),2,1))</f>
        <v/>
      </c>
      <c r="BV22" s="425" t="str">
        <f>+IF(AND(BU22="",MID(TEXT(入力シート!Y26,"000#"),3,1)="0"),"",MID(TEXT(入力シート!Y26,"000#"),3,1))</f>
        <v/>
      </c>
      <c r="BW22" s="426" t="str">
        <f>+IF(AND(BV22="",MID(TEXT(入力シート!Y26,"000#"),4,1)="0"),"",MID(TEXT(入力シート!Y26,"000#"),4,1))</f>
        <v/>
      </c>
      <c r="BX22" s="438" t="str">
        <f>+IF(入力シート!AA26="","",IF(MID(TEXT(入力シート!AA26,"00#"),1,1)="","",MID(TEXT(入力シート!AA26,"00#"),1,1)))</f>
        <v/>
      </c>
      <c r="BY22" s="439" t="str">
        <f>+IF(入力シート!AA26="","",IF(MID(TEXT(入力シート!AA26,"00#"),2,1)="","",MID(TEXT(入力シート!AA26,"00#"),2,1)))</f>
        <v/>
      </c>
      <c r="BZ22" s="440" t="str">
        <f>+IF(入力シート!AA26="","",IF(MID(TEXT(入力シート!AA26,"00#"),3,1)="","",MID(TEXT(入力シート!AA26,"00#"),3,1)))</f>
        <v/>
      </c>
      <c r="CA22" s="430" t="s">
        <v>34</v>
      </c>
      <c r="CB22" s="441" t="str">
        <f>+IF(入力シート!AD26="","",IF(MID(TEXT(入力シート!AD26,"000#"),1,1)="","",MID(TEXT(入力シート!AD26,"000#"),1,1)))</f>
        <v/>
      </c>
      <c r="CC22" s="432" t="str">
        <f>+IF(入力シート!AD26="","",IF(MID(TEXT(入力シート!AD26,"000#"),2,1)="","",MID(TEXT(入力シート!AD26,"000#"),2,1)))</f>
        <v/>
      </c>
      <c r="CD22" s="432" t="str">
        <f>+IF(入力シート!AD26="","",IF(MID(TEXT(入力シート!AD26,"000#"),3,1)="","",MID(TEXT(入力シート!AD26,"000#"),3,1)))</f>
        <v/>
      </c>
      <c r="CE22" s="433" t="str">
        <f>+IF(入力シート!AD26="","",IF(MID(TEXT(入力シート!AD26,"000#"),4,1)="","",MID(TEXT(入力シート!AD26,"000#"),4,1)))</f>
        <v/>
      </c>
      <c r="CF22" s="441" t="str">
        <f>+IF(入力シート!$AZ26="","",MID(入力シート!$AZ26,入力シート!BJ$16,1))</f>
        <v>-</v>
      </c>
      <c r="CG22" s="439" t="str">
        <f>+IF(入力シート!$AZ26="","",MID(入力シート!$AZ26,入力シート!BK$16,1))</f>
        <v>-</v>
      </c>
      <c r="CH22" s="439" t="str">
        <f>+IF(入力シート!$AZ26="","",MID(入力シート!$AZ26,入力シート!BL$16,1))</f>
        <v/>
      </c>
      <c r="CI22" s="439" t="str">
        <f>+IF(入力シート!$AZ26="","",MID(入力シート!$AZ26,入力シート!BM$16,1))</f>
        <v/>
      </c>
      <c r="CJ22" s="439" t="str">
        <f>+IF(入力シート!$AZ26="","",MID(入力シート!$AZ26,入力シート!BN$16,1))</f>
        <v/>
      </c>
      <c r="CK22" s="439" t="str">
        <f>+IF(入力シート!$AZ26="","",MID(入力シート!$AZ26,入力シート!BO$16,1))</f>
        <v/>
      </c>
      <c r="CL22" s="439" t="str">
        <f>+IF(入力シート!$AZ26="","",MID(入力シート!$AZ26,入力シート!BP$16,1))</f>
        <v/>
      </c>
      <c r="CM22" s="432" t="str">
        <f>+IF(入力シート!$AZ26="","",MID(入力シート!$AZ26,入力シート!BQ$16,1))</f>
        <v/>
      </c>
      <c r="CN22" s="432" t="str">
        <f>+IF(入力シート!$AZ26="","",MID(入力シート!$AZ26,入力シート!BR$16,1))</f>
        <v/>
      </c>
      <c r="CO22" s="432" t="str">
        <f>+IF(入力シート!$AZ26="","",MID(入力シート!$AZ26,入力シート!BS$16,1))</f>
        <v/>
      </c>
      <c r="CP22" s="442" t="str">
        <f>+IF(入力シート!$AZ26="","",MID(入力シート!$AZ26,入力シート!BT$16,1))</f>
        <v/>
      </c>
      <c r="CQ22" s="433" t="str">
        <f>+IF(入力シート!$AZ26="","",MID(入力シート!$AZ26,入力シート!BU$16,1))</f>
        <v/>
      </c>
      <c r="CS22" s="589"/>
      <c r="CU22" s="589">
        <f t="shared" si="0"/>
        <v>0</v>
      </c>
      <c r="CW22" s="411">
        <f>IF(ISERROR(VLOOKUP(B22,'環境依存文字（電子入札利用不可）'!$A:$A,1,FALSE))=TRUE,IF(SUBSTITUTE(B22,"　","")="",0,IF($CV$3&lt;=CODE(B22),IF(AND($DB$3&lt;=CODE(B22),CODE(B22)&lt;=$DD$3),0,IF(AND($DG$3&lt;=CODE(B22),CODE(B22)&lt;=$DI$3),0,1)),0)),1)</f>
        <v>0</v>
      </c>
      <c r="CY22" s="411">
        <f>IF(ISERROR(VLOOKUP(D22,'環境依存文字（電子入札利用不可）'!$A:$A,1,FALSE))=TRUE,IF(SUBSTITUTE(D22,"　","")="",0,IF($CV$3&lt;=CODE(D22),IF(AND($DB$3&lt;=CODE(D22),CODE(D22)&lt;=$DD$3),0,IF(AND($DG$3&lt;=CODE(D22),CODE(D22)&lt;=$DI$3),0,1)),0)),1)</f>
        <v>0</v>
      </c>
      <c r="DA22" s="411">
        <f>IF(ISERROR(VLOOKUP(F22,'環境依存文字（電子入札利用不可）'!$A:$A,1,FALSE))=TRUE,IF(SUBSTITUTE(F22,"　","")="",0,IF($CV$3&lt;=CODE(F22),IF(AND($DB$3&lt;=CODE(F22),CODE(F22)&lt;=$DD$3),0,IF(AND($DG$3&lt;=CODE(F22),CODE(F22)&lt;=$DI$3),0,1)),0)),1)</f>
        <v>0</v>
      </c>
      <c r="DC22" s="411">
        <f>IF(ISERROR(VLOOKUP(H22,'環境依存文字（電子入札利用不可）'!$A:$A,1,FALSE))=TRUE,IF(SUBSTITUTE(H22,"　","")="",0,IF($CV$3&lt;=CODE(H22),IF(AND($DB$3&lt;=CODE(H22),CODE(H22)&lt;=$DD$3),0,IF(AND($DG$3&lt;=CODE(H22),CODE(H22)&lt;=$DI$3),0,1)),0)),1)</f>
        <v>0</v>
      </c>
      <c r="DE22" s="411">
        <f>IF(ISERROR(VLOOKUP(J22,'環境依存文字（電子入札利用不可）'!$A:$A,1,FALSE))=TRUE,IF(SUBSTITUTE(J22,"　","")="",0,IF($CV$3&lt;=CODE(J22),IF(AND($DB$3&lt;=CODE(J22),CODE(J22)&lt;=$DD$3),0,IF(AND($DG$3&lt;=CODE(J22),CODE(J22)&lt;=$DI$3),0,1)),0)),1)</f>
        <v>0</v>
      </c>
      <c r="DG22" s="411">
        <f>IF(ISERROR(VLOOKUP(L22,'環境依存文字（電子入札利用不可）'!$A:$A,1,FALSE))=TRUE,IF(SUBSTITUTE(L22,"　","")="",0,IF($CV$3&lt;=CODE(L22),IF(AND($DB$3&lt;=CODE(L22),CODE(L22)&lt;=$DD$3),0,IF(AND($DG$3&lt;=CODE(L22),CODE(L22)&lt;=$DI$3),0,1)),0)),1)</f>
        <v>0</v>
      </c>
      <c r="DI22" s="411">
        <f>IF(ISERROR(VLOOKUP(N22,'環境依存文字（電子入札利用不可）'!$A:$A,1,FALSE))=TRUE,IF(SUBSTITUTE(N22,"　","")="",0,IF($CV$3&lt;=CODE(N22),IF(AND($DB$3&lt;=CODE(N22),CODE(N22)&lt;=$DD$3),0,IF(AND($DG$3&lt;=CODE(N22),CODE(N22)&lt;=$DI$3),0,1)),0)),1)</f>
        <v>0</v>
      </c>
      <c r="DK22" s="411">
        <f>IF(ISERROR(VLOOKUP(P22,'環境依存文字（電子入札利用不可）'!$A:$A,1,FALSE))=TRUE,IF(SUBSTITUTE(P22,"　","")="",0,IF($CV$3&lt;=CODE(P22),IF(AND($DB$3&lt;=CODE(P22),CODE(P22)&lt;=$DD$3),0,IF(AND($DG$3&lt;=CODE(P22),CODE(P22)&lt;=$DI$3),0,1)),0)),1)</f>
        <v>0</v>
      </c>
      <c r="DM22" s="411">
        <f>IF(ISERROR(VLOOKUP(R22,'環境依存文字（電子入札利用不可）'!$A:$A,1,FALSE))=TRUE,IF(SUBSTITUTE(R22,"　","")="",0,IF($CV$3&lt;=CODE(R22),IF(AND($DB$3&lt;=CODE(R22),CODE(R22)&lt;=$DD$3),0,IF(AND($DG$3&lt;=CODE(R22),CODE(R22)&lt;=$DI$3),0,1)),0)),1)</f>
        <v>0</v>
      </c>
      <c r="DO22" s="411">
        <f>IF(ISERROR(VLOOKUP(T22,'環境依存文字（電子入札利用不可）'!$A:$A,1,FALSE))=TRUE,IF(SUBSTITUTE(T22,"　","")="",0,IF($CV$3&lt;=CODE(T22),IF(AND($DB$3&lt;=CODE(T22),CODE(T22)&lt;=$DD$3),0,IF(AND($DG$3&lt;=CODE(T22),CODE(T22)&lt;=$DI$3),0,1)),0)),1)</f>
        <v>0</v>
      </c>
      <c r="DQ22" s="411">
        <f>IF(ISERROR(VLOOKUP(V22,'環境依存文字（電子入札利用不可）'!$A:$A,1,FALSE))=TRUE,IF(SUBSTITUTE(V22,"　","")="",0,IF($CV$3&lt;=CODE(V22),IF(AND($DB$3&lt;=CODE(V22),CODE(V22)&lt;=$DD$3),0,IF(AND($DG$3&lt;=CODE(V22),CODE(V22)&lt;=$DI$3),0,1)),0)),1)</f>
        <v>0</v>
      </c>
      <c r="DS22" s="411">
        <f>IF(ISERROR(VLOOKUP(X22,'環境依存文字（電子入札利用不可）'!$A:$A,1,FALSE))=TRUE,IF(SUBSTITUTE(X22,"　","")="",0,IF($CV$3&lt;=CODE(X22),IF(AND($DB$3&lt;=CODE(X22),CODE(X22)&lt;=$DD$3),0,IF(AND($DG$3&lt;=CODE(X22),CODE(X22)&lt;=$DI$3),0,1)),0)),1)</f>
        <v>0</v>
      </c>
      <c r="DU22" s="411">
        <f>IF(ISERROR(VLOOKUP(Z22,'環境依存文字（電子入札利用不可）'!$A:$A,1,FALSE))=TRUE,IF(SUBSTITUTE(Z22,"　","")="",0,IF($CV$3&lt;=CODE(Z22),IF(AND($DB$3&lt;=CODE(Z22),CODE(Z22)&lt;=$DD$3),0,IF(AND($DG$3&lt;=CODE(Z22),CODE(Z22)&lt;=$DI$3),0,1)),0)),1)</f>
        <v>0</v>
      </c>
      <c r="DW22" s="411">
        <f>IF(ISERROR(VLOOKUP(AB22,'環境依存文字（電子入札利用不可）'!$A:$A,1,FALSE))=TRUE,IF(SUBSTITUTE(AB22,"　","")="",0,IF($CV$3&lt;=CODE(AB22),IF(AND($DB$3&lt;=CODE(AB22),CODE(AB22)&lt;=$DD$3),0,IF(AND($DG$3&lt;=CODE(AB22),CODE(AB22)&lt;=$DI$3),0,1)),0)),1)</f>
        <v>0</v>
      </c>
      <c r="DY22" s="411">
        <f>IF(ISERROR(VLOOKUP(AD22,'環境依存文字（電子入札利用不可）'!$A:$A,1,FALSE))=TRUE,IF(SUBSTITUTE(AD22,"　","")="",0,IF($CV$3&lt;=CODE(AD22),IF(AND($DB$3&lt;=CODE(AD22),CODE(AD22)&lt;=$DD$3),0,IF(AND($DG$3&lt;=CODE(AD22),CODE(AD22)&lt;=$DI$3),0,1)),0)),1)</f>
        <v>0</v>
      </c>
      <c r="EA22" s="411">
        <f>IF(ISERROR(VLOOKUP(AF22,'環境依存文字（電子入札利用不可）'!$A:$A,1,FALSE))=TRUE,IF(SUBSTITUTE(AF22,"　","")="",0,IF($CV$3&lt;=CODE(AF22),IF(AND($DB$3&lt;=CODE(AF22),CODE(AF22)&lt;=$DD$3),0,IF(AND($DG$3&lt;=CODE(AF22),CODE(AF22)&lt;=$DI$3),0,1)),0)),1)</f>
        <v>0</v>
      </c>
      <c r="EC22" s="411">
        <f>IF(ISERROR(VLOOKUP(AH22,'環境依存文字（電子入札利用不可）'!$A:$A,1,FALSE))=TRUE,IF(SUBSTITUTE(AH22,"　","")="",0,IF($CV$3&lt;=CODE(AH22),IF(AND($DB$3&lt;=CODE(AH22),CODE(AH22)&lt;=$DD$3),0,IF(AND($DG$3&lt;=CODE(AH22),CODE(AH22)&lt;=$DI$3),0,1)),0)),1)</f>
        <v>0</v>
      </c>
      <c r="EE22" s="411">
        <f>IF(ISERROR(VLOOKUP(AJ22,'環境依存文字（電子入札利用不可）'!$A:$A,1,FALSE))=TRUE,IF(SUBSTITUTE(AJ22,"　","")="",0,IF($CV$3&lt;=CODE(AJ22),IF(AND($DB$3&lt;=CODE(AJ22),CODE(AJ22)&lt;=$DD$3),0,IF(AND($DG$3&lt;=CODE(AJ22),CODE(AJ22)&lt;=$DI$3),0,1)),0)),1)</f>
        <v>0</v>
      </c>
      <c r="EG22" s="411">
        <f>IF(ISERROR(VLOOKUP(AL22,'環境依存文字（電子入札利用不可）'!$A:$A,1,FALSE))=TRUE,IF(SUBSTITUTE(AL22,"　","")="",0,IF($CV$3&lt;=CODE(AL22),IF(AND($DB$3&lt;=CODE(AL22),CODE(AL22)&lt;=$DD$3),0,IF(AND($DG$3&lt;=CODE(AL22),CODE(AL22)&lt;=$DI$3),0,1)),0)),1)</f>
        <v>0</v>
      </c>
      <c r="EI22" s="411">
        <f>IF(ISERROR(VLOOKUP(AN22,'環境依存文字（電子入札利用不可）'!$A:$A,1,FALSE))=TRUE,IF(SUBSTITUTE(AN22,"　","")="",0,IF($CV$3&lt;=CODE(AN22),IF(AND($DB$3&lt;=CODE(AN22),CODE(AN22)&lt;=$DD$3),0,IF(AND($DG$3&lt;=CODE(AN22),CODE(AN22)&lt;=$DI$3),0,1)),0)),1)</f>
        <v>0</v>
      </c>
      <c r="EK22" s="411">
        <f>IF(ISERROR(VLOOKUP(AP22,'環境依存文字（電子入札利用不可）'!$A:$A,1,FALSE))=TRUE,IF(SUBSTITUTE(AP22,"　","")="",0,IF($CV$3&lt;=CODE(AP22),IF(AND($DB$3&lt;=CODE(AP22),CODE(AP22)&lt;=$DD$3),0,IF(AND($DG$3&lt;=CODE(AP22),CODE(AP22)&lt;=$DI$3),0,1)),0)),1)</f>
        <v>0</v>
      </c>
      <c r="EM22" s="411">
        <f>IF(ISERROR(VLOOKUP(AR22,'環境依存文字（電子入札利用不可）'!$A:$A,1,FALSE))=TRUE,IF(SUBSTITUTE(AR22,"　","")="",0,IF($CV$3&lt;=CODE(AR22),IF(AND($DB$3&lt;=CODE(AR22),CODE(AR22)&lt;=$DD$3),0,IF(AND($DG$3&lt;=CODE(AR22),CODE(AR22)&lt;=$DI$3),0,1)),0)),1)</f>
        <v>0</v>
      </c>
      <c r="EO22" s="411">
        <f>IF(ISERROR(VLOOKUP(AT22,'環境依存文字（電子入札利用不可）'!$A:$A,1,FALSE))=TRUE,IF(SUBSTITUTE(AT22,"　","")="",0,IF($CV$3&lt;=CODE(AT22),IF(AND($DB$3&lt;=CODE(AT22),CODE(AT22)&lt;=$DD$3),0,IF(AND($DG$3&lt;=CODE(AT22),CODE(AT22)&lt;=$DI$3),0,1)),0)),1)</f>
        <v>0</v>
      </c>
      <c r="EQ22" s="411">
        <f>IF(ISERROR(VLOOKUP(AV22,'環境依存文字（電子入札利用不可）'!$A:$A,1,FALSE))=TRUE,IF(SUBSTITUTE(AV22,"　","")="",0,IF($CV$3&lt;=CODE(AV22),IF(AND($DB$3&lt;=CODE(AV22),CODE(AV22)&lt;=$DD$3),0,IF(AND($DG$3&lt;=CODE(AV22),CODE(AV22)&lt;=$DI$3),0,1)),0)),1)</f>
        <v>0</v>
      </c>
      <c r="ES22" s="411">
        <f>IF(ISERROR(VLOOKUP(AX22,'環境依存文字（電子入札利用不可）'!$A:$A,1,FALSE))=TRUE,IF(SUBSTITUTE(AX22,"　","")="",0,IF($CV$3&lt;=CODE(AX22),IF(AND($DB$3&lt;=CODE(AX22),CODE(AX22)&lt;=$DD$3),0,IF(AND($DG$3&lt;=CODE(AX22),CODE(AX22)&lt;=$DI$3),0,1)),0)),1)</f>
        <v>0</v>
      </c>
      <c r="EU22" s="411">
        <f>IF(ISERROR(VLOOKUP(AZ22,'環境依存文字（電子入札利用不可）'!$A:$A,1,FALSE))=TRUE,IF(SUBSTITUTE(AZ22,"　","")="",0,IF($CV$3&lt;=CODE(AZ22),IF(AND($DB$3&lt;=CODE(AZ22),CODE(AZ22)&lt;=$DD$3),0,IF(AND($DG$3&lt;=CODE(AZ22),CODE(AZ22)&lt;=$DI$3),0,1)),0)),1)</f>
        <v>0</v>
      </c>
      <c r="EW22" s="411">
        <f>IF(ISERROR(VLOOKUP(BB22,'環境依存文字（電子入札利用不可）'!$A:$A,1,FALSE))=TRUE,IF(SUBSTITUTE(BB22,"　","")="",0,IF($CV$3&lt;=CODE(BB22),IF(AND($DB$3&lt;=CODE(BB22),CODE(BB22)&lt;=$DD$3),0,IF(AND($DG$3&lt;=CODE(BB22),CODE(BB22)&lt;=$DI$3),0,1)),0)),1)</f>
        <v>0</v>
      </c>
      <c r="EY22" s="411">
        <f>IF(ISERROR(VLOOKUP(BD22,'環境依存文字（電子入札利用不可）'!$A:$A,1,FALSE))=TRUE,IF(SUBSTITUTE(BD22,"　","")="",0,IF($CV$3&lt;=CODE(BD22),IF(AND($DB$3&lt;=CODE(BD22),CODE(BD22)&lt;=$DD$3),0,IF(AND($DG$3&lt;=CODE(BD22),CODE(BD22)&lt;=$DI$3),0,1)),0)),1)</f>
        <v>0</v>
      </c>
      <c r="FA22" s="411">
        <f>IF(ISERROR(VLOOKUP(BF22,'環境依存文字（電子入札利用不可）'!$A:$A,1,FALSE))=TRUE,IF(SUBSTITUTE(BF22,"　","")="",0,IF($CV$3&lt;=CODE(BF22),IF(AND($DB$3&lt;=CODE(BF22),CODE(BF22)&lt;=$DD$3),0,IF(AND($DG$3&lt;=CODE(BF22),CODE(BF22)&lt;=$DI$3),0,1)),0)),1)</f>
        <v>0</v>
      </c>
      <c r="FC22" s="411">
        <f>IF(ISERROR(VLOOKUP(BH22,'環境依存文字（電子入札利用不可）'!$A:$A,1,FALSE))=TRUE,IF(SUBSTITUTE(BH22,"　","")="",0,IF($CV$3&lt;=CODE(BH22),IF(AND($DB$3&lt;=CODE(BH22),CODE(BH22)&lt;=$DD$3),0,IF(AND($DG$3&lt;=CODE(BH22),CODE(BH22)&lt;=$DI$3),0,1)),0)),1)</f>
        <v>0</v>
      </c>
      <c r="FE22" s="411">
        <f>IF(ISERROR(VLOOKUP(BJ22,'環境依存文字（電子入札利用不可）'!$A:$A,1,FALSE))=TRUE,IF(SUBSTITUTE(BJ22,"　","")="",0,IF($CV$3&lt;=CODE(BJ22),IF(AND($DB$3&lt;=CODE(BJ22),CODE(BJ22)&lt;=$DD$3),0,IF(AND($DG$3&lt;=CODE(BJ22),CODE(BJ22)&lt;=$DI$3),0,1)),0)),1)</f>
        <v>0</v>
      </c>
      <c r="FG22" s="411">
        <f>IF(ISERROR(VLOOKUP(BL22,'環境依存文字（電子入札利用不可）'!$A:$A,1,FALSE))=TRUE,IF(SUBSTITUTE(BL22,"　","")="",0,IF($CV$3&lt;=CODE(BL22),IF(AND($DB$3&lt;=CODE(BL22),CODE(BL22)&lt;=$DD$3),0,IF(AND($DG$3&lt;=CODE(BL22),CODE(BL22)&lt;=$DI$3),0,1)),0)),1)</f>
        <v>0</v>
      </c>
      <c r="FI22" s="411">
        <f>IF(ISERROR(VLOOKUP(BN22,'環境依存文字（電子入札利用不可）'!$A:$A,1,FALSE))=TRUE,IF(SUBSTITUTE(BN22,"　","")="",0,IF($CV$3&lt;=CODE(BN22),IF(AND($DB$3&lt;=CODE(BN22),CODE(BN22)&lt;=$DD$3),0,IF(AND($DG$3&lt;=CODE(BN22),CODE(BN22)&lt;=$DI$3),0,1)),0)),1)</f>
        <v>0</v>
      </c>
      <c r="FK22" s="411">
        <f>IF(ISERROR(VLOOKUP(BP22,'環境依存文字（電子入札利用不可）'!$A:$A,1,FALSE))=TRUE,IF(SUBSTITUTE(BP22,"　","")="",0,IF($CV$3&lt;=CODE(BP22),IF(AND($DB$3&lt;=CODE(BP22),CODE(BP22)&lt;=$DD$3),0,IF(AND($DG$3&lt;=CODE(BP22),CODE(BP22)&lt;=$DI$3),0,1)),0)),1)</f>
        <v>0</v>
      </c>
    </row>
    <row r="23" spans="1:167" s="411" customFormat="1" ht="23.25" customHeight="1">
      <c r="A23" s="26" t="s">
        <v>45</v>
      </c>
      <c r="B23" s="1222" t="str">
        <f>+IF(入力シート!$H27="","",MID(入力シート!$H27,入力シート!BJ$19,1))</f>
        <v/>
      </c>
      <c r="C23" s="1259"/>
      <c r="D23" s="1258" t="str">
        <f>+IF(入力シート!$H27="","",MID(入力シート!$H27,入力シート!BL$19,1))</f>
        <v/>
      </c>
      <c r="E23" s="1259"/>
      <c r="F23" s="1258" t="str">
        <f>+IF(入力シート!$H27="","",MID(入力シート!$H27,入力シート!BN$19,1))</f>
        <v/>
      </c>
      <c r="G23" s="1259"/>
      <c r="H23" s="1258" t="str">
        <f>+IF(入力シート!$H27="","",MID(入力シート!$H27,入力シート!BP$19,1))</f>
        <v/>
      </c>
      <c r="I23" s="1259"/>
      <c r="J23" s="1258" t="str">
        <f>+IF(入力シート!$H27="","",MID(入力シート!$H27,入力シート!BR$19,1))</f>
        <v/>
      </c>
      <c r="K23" s="1259"/>
      <c r="L23" s="1258" t="str">
        <f>+IF(入力シート!$H27="","",MID(入力シート!$H27,入力シート!BT$19,1))</f>
        <v/>
      </c>
      <c r="M23" s="1259"/>
      <c r="N23" s="1258" t="str">
        <f>+IF(入力シート!$H27="","",MID(入力シート!$H27,入力シート!BV$19,1))</f>
        <v/>
      </c>
      <c r="O23" s="1259"/>
      <c r="P23" s="1258" t="str">
        <f>+IF(入力シート!$H27="","",MID(入力シート!$H27,入力シート!BX$19,1))</f>
        <v/>
      </c>
      <c r="Q23" s="1223"/>
      <c r="R23" s="1227" t="str">
        <f>+IF(入力シート!$L27="","",MID(入力シート!$L27,入力シート!BJ$20,1))</f>
        <v/>
      </c>
      <c r="S23" s="1228"/>
      <c r="T23" s="1228" t="str">
        <f>+IF(入力シート!$L27="","",MID(入力シート!$L27,入力シート!BL$20,1))</f>
        <v/>
      </c>
      <c r="U23" s="1228"/>
      <c r="V23" s="1228" t="str">
        <f>+IF(入力シート!$L27="","",MID(入力シート!$L27,入力シート!BN$20,1))</f>
        <v/>
      </c>
      <c r="W23" s="1228"/>
      <c r="X23" s="1228" t="str">
        <f>+IF(入力シート!$L27="","",MID(入力シート!$L27,入力シート!BP$20,1))</f>
        <v/>
      </c>
      <c r="Y23" s="1228"/>
      <c r="Z23" s="1228" t="str">
        <f>+IF(入力シート!$L27="","",MID(入力シート!$L27,入力シート!BR$20,1))</f>
        <v/>
      </c>
      <c r="AA23" s="1228"/>
      <c r="AB23" s="1228" t="str">
        <f>+IF(入力シート!$L27="","",MID(入力シート!$L27,入力シート!BT$20,1))</f>
        <v/>
      </c>
      <c r="AC23" s="1228"/>
      <c r="AD23" s="1228" t="str">
        <f>+IF(入力シート!$L27="","",MID(入力シート!$L27,入力シート!BV$20,1))</f>
        <v/>
      </c>
      <c r="AE23" s="1228"/>
      <c r="AF23" s="1228" t="str">
        <f>+IF(入力シート!$L27="","",MID(入力シート!$L27,入力シート!BX$20,1))</f>
        <v/>
      </c>
      <c r="AG23" s="1228"/>
      <c r="AH23" s="1228" t="str">
        <f>+IF(入力シート!$L27="","",MID(入力シート!$L27,入力シート!BZ$20,1))</f>
        <v/>
      </c>
      <c r="AI23" s="1228"/>
      <c r="AJ23" s="1228" t="str">
        <f>+IF(入力シート!$L27="","",MID(入力シート!$L27,入力シート!CB$20,1))</f>
        <v/>
      </c>
      <c r="AK23" s="1228"/>
      <c r="AL23" s="1228" t="str">
        <f>+IF(入力シート!$L27="","",MID(入力シート!$L27,入力シート!CD$20,1))</f>
        <v/>
      </c>
      <c r="AM23" s="1228"/>
      <c r="AN23" s="1228" t="str">
        <f>+IF(入力シート!$L27="","",MID(入力シート!$L27,入力シート!CF$20,1))</f>
        <v/>
      </c>
      <c r="AO23" s="1228"/>
      <c r="AP23" s="1228" t="str">
        <f>+IF(入力シート!$L27="","",MID(入力シート!$L27,入力シート!CH$20,1))</f>
        <v/>
      </c>
      <c r="AQ23" s="1228"/>
      <c r="AR23" s="1228" t="str">
        <f>+IF(入力シート!$L27="","",MID(入力シート!$L27,入力シート!CJ$20,1))</f>
        <v/>
      </c>
      <c r="AS23" s="1228"/>
      <c r="AT23" s="1228" t="str">
        <f>+IF(入力シート!$L27="","",MID(入力シート!$L27,入力シート!CL$20,1))</f>
        <v/>
      </c>
      <c r="AU23" s="1228"/>
      <c r="AV23" s="1228" t="str">
        <f>+IF(入力シート!$L27="","",MID(入力シート!$L27,入力シート!CN$20,1))</f>
        <v/>
      </c>
      <c r="AW23" s="1228"/>
      <c r="AX23" s="1228" t="str">
        <f>+IF(入力シート!$L27="","",MID(入力シート!$L27,入力シート!CP$20,1))</f>
        <v/>
      </c>
      <c r="AY23" s="1228"/>
      <c r="AZ23" s="1228" t="str">
        <f>+IF(入力シート!$L27="","",MID(入力シート!$L27,入力シート!CR$20,1))</f>
        <v/>
      </c>
      <c r="BA23" s="1228"/>
      <c r="BB23" s="1228" t="str">
        <f>+IF(入力シート!$L27="","",MID(入力シート!$L27,入力シート!CT$20,1))</f>
        <v/>
      </c>
      <c r="BC23" s="1228"/>
      <c r="BD23" s="1228" t="str">
        <f>+IF(入力シート!$L27="","",MID(入力シート!$L27,入力シート!CV$20,1))</f>
        <v/>
      </c>
      <c r="BE23" s="1228"/>
      <c r="BF23" s="1228" t="str">
        <f>+IF(入力シート!$L27="","",MID(入力シート!$L27,入力シート!CX$20,1))</f>
        <v/>
      </c>
      <c r="BG23" s="1228"/>
      <c r="BH23" s="1228" t="str">
        <f>+IF(入力シート!$L27="","",MID(入力シート!$L27,入力シート!CZ$20,1))</f>
        <v/>
      </c>
      <c r="BI23" s="1228"/>
      <c r="BJ23" s="1228" t="str">
        <f>+IF(入力シート!$L27="","",MID(入力シート!$L27,入力シート!DB$20,1))</f>
        <v/>
      </c>
      <c r="BK23" s="1228"/>
      <c r="BL23" s="1228" t="str">
        <f>+IF(入力シート!$L27="","",MID(入力シート!$L27,入力シート!DD$20,1))</f>
        <v/>
      </c>
      <c r="BM23" s="1228"/>
      <c r="BN23" s="1228" t="str">
        <f>+IF(入力シート!$L27="","",MID(入力シート!$L27,入力シート!DF$20,1))</f>
        <v/>
      </c>
      <c r="BO23" s="1228"/>
      <c r="BP23" s="1228" t="str">
        <f>+IF(入力シート!$L27="","",MID(入力シート!$L27,入力シート!DH$20,1))</f>
        <v/>
      </c>
      <c r="BQ23" s="1247"/>
      <c r="BR23" s="1222" t="str">
        <f>+IF(入力シート!W27="○",1,"")</f>
        <v/>
      </c>
      <c r="BS23" s="1275"/>
      <c r="BT23" s="423" t="str">
        <f>+IF(MID(TEXT(入力シート!Y27,"000#"),1,1)="0","",MID(TEXT(入力シート!Y27,"000#"),1,1))</f>
        <v/>
      </c>
      <c r="BU23" s="424" t="str">
        <f>+IF(AND(BT23="",MID(TEXT(入力シート!Y27,"000#"),2,1)="0"),"",MID(TEXT(入力シート!Y27,"000#"),2,1))</f>
        <v/>
      </c>
      <c r="BV23" s="425" t="str">
        <f>+IF(AND(BU23="",MID(TEXT(入力シート!Y27,"000#"),3,1)="0"),"",MID(TEXT(入力シート!Y27,"000#"),3,1))</f>
        <v/>
      </c>
      <c r="BW23" s="426" t="str">
        <f>+IF(AND(BV23="",MID(TEXT(入力シート!Y27,"000#"),4,1)="0"),"",MID(TEXT(入力シート!Y27,"000#"),4,1))</f>
        <v/>
      </c>
      <c r="BX23" s="438" t="str">
        <f>+IF(入力シート!AA27="","",IF(MID(TEXT(入力シート!AA27,"00#"),1,1)="","",MID(TEXT(入力シート!AA27,"00#"),1,1)))</f>
        <v/>
      </c>
      <c r="BY23" s="439" t="str">
        <f>+IF(入力シート!AA27="","",IF(MID(TEXT(入力シート!AA27,"00#"),2,1)="","",MID(TEXT(入力シート!AA27,"00#"),2,1)))</f>
        <v/>
      </c>
      <c r="BZ23" s="440" t="str">
        <f>+IF(入力シート!AA27="","",IF(MID(TEXT(入力シート!AA27,"00#"),3,1)="","",MID(TEXT(入力シート!AA27,"00#"),3,1)))</f>
        <v/>
      </c>
      <c r="CA23" s="430" t="s">
        <v>34</v>
      </c>
      <c r="CB23" s="441" t="str">
        <f>+IF(入力シート!AD27="","",IF(MID(TEXT(入力シート!AD27,"000#"),1,1)="","",MID(TEXT(入力シート!AD27,"000#"),1,1)))</f>
        <v/>
      </c>
      <c r="CC23" s="432" t="str">
        <f>+IF(入力シート!AD27="","",IF(MID(TEXT(入力シート!AD27,"000#"),2,1)="","",MID(TEXT(入力シート!AD27,"000#"),2,1)))</f>
        <v/>
      </c>
      <c r="CD23" s="432" t="str">
        <f>+IF(入力シート!AD27="","",IF(MID(TEXT(入力シート!AD27,"000#"),3,1)="","",MID(TEXT(入力シート!AD27,"000#"),3,1)))</f>
        <v/>
      </c>
      <c r="CE23" s="433" t="str">
        <f>+IF(入力シート!AD27="","",IF(MID(TEXT(入力シート!AD27,"000#"),4,1)="","",MID(TEXT(入力シート!AD27,"000#"),4,1)))</f>
        <v/>
      </c>
      <c r="CF23" s="441" t="str">
        <f>+IF(入力シート!$AZ27="","",MID(入力シート!$AZ27,入力シート!BJ$16,1))</f>
        <v>-</v>
      </c>
      <c r="CG23" s="439" t="str">
        <f>+IF(入力シート!$AZ27="","",MID(入力シート!$AZ27,入力シート!BK$16,1))</f>
        <v>-</v>
      </c>
      <c r="CH23" s="439" t="str">
        <f>+IF(入力シート!$AZ27="","",MID(入力シート!$AZ27,入力シート!BL$16,1))</f>
        <v/>
      </c>
      <c r="CI23" s="439" t="str">
        <f>+IF(入力シート!$AZ27="","",MID(入力シート!$AZ27,入力シート!BM$16,1))</f>
        <v/>
      </c>
      <c r="CJ23" s="439" t="str">
        <f>+IF(入力シート!$AZ27="","",MID(入力シート!$AZ27,入力シート!BN$16,1))</f>
        <v/>
      </c>
      <c r="CK23" s="439" t="str">
        <f>+IF(入力シート!$AZ27="","",MID(入力シート!$AZ27,入力シート!BO$16,1))</f>
        <v/>
      </c>
      <c r="CL23" s="439" t="str">
        <f>+IF(入力シート!$AZ27="","",MID(入力シート!$AZ27,入力シート!BP$16,1))</f>
        <v/>
      </c>
      <c r="CM23" s="432" t="str">
        <f>+IF(入力シート!$AZ27="","",MID(入力シート!$AZ27,入力シート!BQ$16,1))</f>
        <v/>
      </c>
      <c r="CN23" s="432" t="str">
        <f>+IF(入力シート!$AZ27="","",MID(入力シート!$AZ27,入力シート!BR$16,1))</f>
        <v/>
      </c>
      <c r="CO23" s="432" t="str">
        <f>+IF(入力シート!$AZ27="","",MID(入力シート!$AZ27,入力シート!BS$16,1))</f>
        <v/>
      </c>
      <c r="CP23" s="442" t="str">
        <f>+IF(入力シート!$AZ27="","",MID(入力シート!$AZ27,入力シート!BT$16,1))</f>
        <v/>
      </c>
      <c r="CQ23" s="433" t="str">
        <f>+IF(入力シート!$AZ27="","",MID(入力シート!$AZ27,入力シート!BU$16,1))</f>
        <v/>
      </c>
      <c r="CS23" s="589"/>
      <c r="CU23" s="589">
        <f t="shared" si="0"/>
        <v>0</v>
      </c>
      <c r="CW23" s="411">
        <f>IF(ISERROR(VLOOKUP(B23,'環境依存文字（電子入札利用不可）'!$A:$A,1,FALSE))=TRUE,IF(SUBSTITUTE(B23,"　","")="",0,IF($CV$3&lt;=CODE(B23),IF(AND($DB$3&lt;=CODE(B23),CODE(B23)&lt;=$DD$3),0,IF(AND($DG$3&lt;=CODE(B23),CODE(B23)&lt;=$DI$3),0,1)),0)),1)</f>
        <v>0</v>
      </c>
      <c r="CY23" s="411">
        <f>IF(ISERROR(VLOOKUP(D23,'環境依存文字（電子入札利用不可）'!$A:$A,1,FALSE))=TRUE,IF(SUBSTITUTE(D23,"　","")="",0,IF($CV$3&lt;=CODE(D23),IF(AND($DB$3&lt;=CODE(D23),CODE(D23)&lt;=$DD$3),0,IF(AND($DG$3&lt;=CODE(D23),CODE(D23)&lt;=$DI$3),0,1)),0)),1)</f>
        <v>0</v>
      </c>
      <c r="DA23" s="411">
        <f>IF(ISERROR(VLOOKUP(F23,'環境依存文字（電子入札利用不可）'!$A:$A,1,FALSE))=TRUE,IF(SUBSTITUTE(F23,"　","")="",0,IF($CV$3&lt;=CODE(F23),IF(AND($DB$3&lt;=CODE(F23),CODE(F23)&lt;=$DD$3),0,IF(AND($DG$3&lt;=CODE(F23),CODE(F23)&lt;=$DI$3),0,1)),0)),1)</f>
        <v>0</v>
      </c>
      <c r="DC23" s="411">
        <f>IF(ISERROR(VLOOKUP(H23,'環境依存文字（電子入札利用不可）'!$A:$A,1,FALSE))=TRUE,IF(SUBSTITUTE(H23,"　","")="",0,IF($CV$3&lt;=CODE(H23),IF(AND($DB$3&lt;=CODE(H23),CODE(H23)&lt;=$DD$3),0,IF(AND($DG$3&lt;=CODE(H23),CODE(H23)&lt;=$DI$3),0,1)),0)),1)</f>
        <v>0</v>
      </c>
      <c r="DE23" s="411">
        <f>IF(ISERROR(VLOOKUP(J23,'環境依存文字（電子入札利用不可）'!$A:$A,1,FALSE))=TRUE,IF(SUBSTITUTE(J23,"　","")="",0,IF($CV$3&lt;=CODE(J23),IF(AND($DB$3&lt;=CODE(J23),CODE(J23)&lt;=$DD$3),0,IF(AND($DG$3&lt;=CODE(J23),CODE(J23)&lt;=$DI$3),0,1)),0)),1)</f>
        <v>0</v>
      </c>
      <c r="DG23" s="411">
        <f>IF(ISERROR(VLOOKUP(L23,'環境依存文字（電子入札利用不可）'!$A:$A,1,FALSE))=TRUE,IF(SUBSTITUTE(L23,"　","")="",0,IF($CV$3&lt;=CODE(L23),IF(AND($DB$3&lt;=CODE(L23),CODE(L23)&lt;=$DD$3),0,IF(AND($DG$3&lt;=CODE(L23),CODE(L23)&lt;=$DI$3),0,1)),0)),1)</f>
        <v>0</v>
      </c>
      <c r="DI23" s="411">
        <f>IF(ISERROR(VLOOKUP(N23,'環境依存文字（電子入札利用不可）'!$A:$A,1,FALSE))=TRUE,IF(SUBSTITUTE(N23,"　","")="",0,IF($CV$3&lt;=CODE(N23),IF(AND($DB$3&lt;=CODE(N23),CODE(N23)&lt;=$DD$3),0,IF(AND($DG$3&lt;=CODE(N23),CODE(N23)&lt;=$DI$3),0,1)),0)),1)</f>
        <v>0</v>
      </c>
      <c r="DK23" s="411">
        <f>IF(ISERROR(VLOOKUP(P23,'環境依存文字（電子入札利用不可）'!$A:$A,1,FALSE))=TRUE,IF(SUBSTITUTE(P23,"　","")="",0,IF($CV$3&lt;=CODE(P23),IF(AND($DB$3&lt;=CODE(P23),CODE(P23)&lt;=$DD$3),0,IF(AND($DG$3&lt;=CODE(P23),CODE(P23)&lt;=$DI$3),0,1)),0)),1)</f>
        <v>0</v>
      </c>
      <c r="DM23" s="411">
        <f>IF(ISERROR(VLOOKUP(R23,'環境依存文字（電子入札利用不可）'!$A:$A,1,FALSE))=TRUE,IF(SUBSTITUTE(R23,"　","")="",0,IF($CV$3&lt;=CODE(R23),IF(AND($DB$3&lt;=CODE(R23),CODE(R23)&lt;=$DD$3),0,IF(AND($DG$3&lt;=CODE(R23),CODE(R23)&lt;=$DI$3),0,1)),0)),1)</f>
        <v>0</v>
      </c>
      <c r="DO23" s="411">
        <f>IF(ISERROR(VLOOKUP(T23,'環境依存文字（電子入札利用不可）'!$A:$A,1,FALSE))=TRUE,IF(SUBSTITUTE(T23,"　","")="",0,IF($CV$3&lt;=CODE(T23),IF(AND($DB$3&lt;=CODE(T23),CODE(T23)&lt;=$DD$3),0,IF(AND($DG$3&lt;=CODE(T23),CODE(T23)&lt;=$DI$3),0,1)),0)),1)</f>
        <v>0</v>
      </c>
      <c r="DQ23" s="411">
        <f>IF(ISERROR(VLOOKUP(V23,'環境依存文字（電子入札利用不可）'!$A:$A,1,FALSE))=TRUE,IF(SUBSTITUTE(V23,"　","")="",0,IF($CV$3&lt;=CODE(V23),IF(AND($DB$3&lt;=CODE(V23),CODE(V23)&lt;=$DD$3),0,IF(AND($DG$3&lt;=CODE(V23),CODE(V23)&lt;=$DI$3),0,1)),0)),1)</f>
        <v>0</v>
      </c>
      <c r="DS23" s="411">
        <f>IF(ISERROR(VLOOKUP(X23,'環境依存文字（電子入札利用不可）'!$A:$A,1,FALSE))=TRUE,IF(SUBSTITUTE(X23,"　","")="",0,IF($CV$3&lt;=CODE(X23),IF(AND($DB$3&lt;=CODE(X23),CODE(X23)&lt;=$DD$3),0,IF(AND($DG$3&lt;=CODE(X23),CODE(X23)&lt;=$DI$3),0,1)),0)),1)</f>
        <v>0</v>
      </c>
      <c r="DU23" s="411">
        <f>IF(ISERROR(VLOOKUP(Z23,'環境依存文字（電子入札利用不可）'!$A:$A,1,FALSE))=TRUE,IF(SUBSTITUTE(Z23,"　","")="",0,IF($CV$3&lt;=CODE(Z23),IF(AND($DB$3&lt;=CODE(Z23),CODE(Z23)&lt;=$DD$3),0,IF(AND($DG$3&lt;=CODE(Z23),CODE(Z23)&lt;=$DI$3),0,1)),0)),1)</f>
        <v>0</v>
      </c>
      <c r="DW23" s="411">
        <f>IF(ISERROR(VLOOKUP(AB23,'環境依存文字（電子入札利用不可）'!$A:$A,1,FALSE))=TRUE,IF(SUBSTITUTE(AB23,"　","")="",0,IF($CV$3&lt;=CODE(AB23),IF(AND($DB$3&lt;=CODE(AB23),CODE(AB23)&lt;=$DD$3),0,IF(AND($DG$3&lt;=CODE(AB23),CODE(AB23)&lt;=$DI$3),0,1)),0)),1)</f>
        <v>0</v>
      </c>
      <c r="DY23" s="411">
        <f>IF(ISERROR(VLOOKUP(AD23,'環境依存文字（電子入札利用不可）'!$A:$A,1,FALSE))=TRUE,IF(SUBSTITUTE(AD23,"　","")="",0,IF($CV$3&lt;=CODE(AD23),IF(AND($DB$3&lt;=CODE(AD23),CODE(AD23)&lt;=$DD$3),0,IF(AND($DG$3&lt;=CODE(AD23),CODE(AD23)&lt;=$DI$3),0,1)),0)),1)</f>
        <v>0</v>
      </c>
      <c r="EA23" s="411">
        <f>IF(ISERROR(VLOOKUP(AF23,'環境依存文字（電子入札利用不可）'!$A:$A,1,FALSE))=TRUE,IF(SUBSTITUTE(AF23,"　","")="",0,IF($CV$3&lt;=CODE(AF23),IF(AND($DB$3&lt;=CODE(AF23),CODE(AF23)&lt;=$DD$3),0,IF(AND($DG$3&lt;=CODE(AF23),CODE(AF23)&lt;=$DI$3),0,1)),0)),1)</f>
        <v>0</v>
      </c>
      <c r="EC23" s="411">
        <f>IF(ISERROR(VLOOKUP(AH23,'環境依存文字（電子入札利用不可）'!$A:$A,1,FALSE))=TRUE,IF(SUBSTITUTE(AH23,"　","")="",0,IF($CV$3&lt;=CODE(AH23),IF(AND($DB$3&lt;=CODE(AH23),CODE(AH23)&lt;=$DD$3),0,IF(AND($DG$3&lt;=CODE(AH23),CODE(AH23)&lt;=$DI$3),0,1)),0)),1)</f>
        <v>0</v>
      </c>
      <c r="EE23" s="411">
        <f>IF(ISERROR(VLOOKUP(AJ23,'環境依存文字（電子入札利用不可）'!$A:$A,1,FALSE))=TRUE,IF(SUBSTITUTE(AJ23,"　","")="",0,IF($CV$3&lt;=CODE(AJ23),IF(AND($DB$3&lt;=CODE(AJ23),CODE(AJ23)&lt;=$DD$3),0,IF(AND($DG$3&lt;=CODE(AJ23),CODE(AJ23)&lt;=$DI$3),0,1)),0)),1)</f>
        <v>0</v>
      </c>
      <c r="EG23" s="411">
        <f>IF(ISERROR(VLOOKUP(AL23,'環境依存文字（電子入札利用不可）'!$A:$A,1,FALSE))=TRUE,IF(SUBSTITUTE(AL23,"　","")="",0,IF($CV$3&lt;=CODE(AL23),IF(AND($DB$3&lt;=CODE(AL23),CODE(AL23)&lt;=$DD$3),0,IF(AND($DG$3&lt;=CODE(AL23),CODE(AL23)&lt;=$DI$3),0,1)),0)),1)</f>
        <v>0</v>
      </c>
      <c r="EI23" s="411">
        <f>IF(ISERROR(VLOOKUP(AN23,'環境依存文字（電子入札利用不可）'!$A:$A,1,FALSE))=TRUE,IF(SUBSTITUTE(AN23,"　","")="",0,IF($CV$3&lt;=CODE(AN23),IF(AND($DB$3&lt;=CODE(AN23),CODE(AN23)&lt;=$DD$3),0,IF(AND($DG$3&lt;=CODE(AN23),CODE(AN23)&lt;=$DI$3),0,1)),0)),1)</f>
        <v>0</v>
      </c>
      <c r="EK23" s="411">
        <f>IF(ISERROR(VLOOKUP(AP23,'環境依存文字（電子入札利用不可）'!$A:$A,1,FALSE))=TRUE,IF(SUBSTITUTE(AP23,"　","")="",0,IF($CV$3&lt;=CODE(AP23),IF(AND($DB$3&lt;=CODE(AP23),CODE(AP23)&lt;=$DD$3),0,IF(AND($DG$3&lt;=CODE(AP23),CODE(AP23)&lt;=$DI$3),0,1)),0)),1)</f>
        <v>0</v>
      </c>
      <c r="EM23" s="411">
        <f>IF(ISERROR(VLOOKUP(AR23,'環境依存文字（電子入札利用不可）'!$A:$A,1,FALSE))=TRUE,IF(SUBSTITUTE(AR23,"　","")="",0,IF($CV$3&lt;=CODE(AR23),IF(AND($DB$3&lt;=CODE(AR23),CODE(AR23)&lt;=$DD$3),0,IF(AND($DG$3&lt;=CODE(AR23),CODE(AR23)&lt;=$DI$3),0,1)),0)),1)</f>
        <v>0</v>
      </c>
      <c r="EO23" s="411">
        <f>IF(ISERROR(VLOOKUP(AT23,'環境依存文字（電子入札利用不可）'!$A:$A,1,FALSE))=TRUE,IF(SUBSTITUTE(AT23,"　","")="",0,IF($CV$3&lt;=CODE(AT23),IF(AND($DB$3&lt;=CODE(AT23),CODE(AT23)&lt;=$DD$3),0,IF(AND($DG$3&lt;=CODE(AT23),CODE(AT23)&lt;=$DI$3),0,1)),0)),1)</f>
        <v>0</v>
      </c>
      <c r="EQ23" s="411">
        <f>IF(ISERROR(VLOOKUP(AV23,'環境依存文字（電子入札利用不可）'!$A:$A,1,FALSE))=TRUE,IF(SUBSTITUTE(AV23,"　","")="",0,IF($CV$3&lt;=CODE(AV23),IF(AND($DB$3&lt;=CODE(AV23),CODE(AV23)&lt;=$DD$3),0,IF(AND($DG$3&lt;=CODE(AV23),CODE(AV23)&lt;=$DI$3),0,1)),0)),1)</f>
        <v>0</v>
      </c>
      <c r="ES23" s="411">
        <f>IF(ISERROR(VLOOKUP(AX23,'環境依存文字（電子入札利用不可）'!$A:$A,1,FALSE))=TRUE,IF(SUBSTITUTE(AX23,"　","")="",0,IF($CV$3&lt;=CODE(AX23),IF(AND($DB$3&lt;=CODE(AX23),CODE(AX23)&lt;=$DD$3),0,IF(AND($DG$3&lt;=CODE(AX23),CODE(AX23)&lt;=$DI$3),0,1)),0)),1)</f>
        <v>0</v>
      </c>
      <c r="EU23" s="411">
        <f>IF(ISERROR(VLOOKUP(AZ23,'環境依存文字（電子入札利用不可）'!$A:$A,1,FALSE))=TRUE,IF(SUBSTITUTE(AZ23,"　","")="",0,IF($CV$3&lt;=CODE(AZ23),IF(AND($DB$3&lt;=CODE(AZ23),CODE(AZ23)&lt;=$DD$3),0,IF(AND($DG$3&lt;=CODE(AZ23),CODE(AZ23)&lt;=$DI$3),0,1)),0)),1)</f>
        <v>0</v>
      </c>
      <c r="EW23" s="411">
        <f>IF(ISERROR(VLOOKUP(BB23,'環境依存文字（電子入札利用不可）'!$A:$A,1,FALSE))=TRUE,IF(SUBSTITUTE(BB23,"　","")="",0,IF($CV$3&lt;=CODE(BB23),IF(AND($DB$3&lt;=CODE(BB23),CODE(BB23)&lt;=$DD$3),0,IF(AND($DG$3&lt;=CODE(BB23),CODE(BB23)&lt;=$DI$3),0,1)),0)),1)</f>
        <v>0</v>
      </c>
      <c r="EY23" s="411">
        <f>IF(ISERROR(VLOOKUP(BD23,'環境依存文字（電子入札利用不可）'!$A:$A,1,FALSE))=TRUE,IF(SUBSTITUTE(BD23,"　","")="",0,IF($CV$3&lt;=CODE(BD23),IF(AND($DB$3&lt;=CODE(BD23),CODE(BD23)&lt;=$DD$3),0,IF(AND($DG$3&lt;=CODE(BD23),CODE(BD23)&lt;=$DI$3),0,1)),0)),1)</f>
        <v>0</v>
      </c>
      <c r="FA23" s="411">
        <f>IF(ISERROR(VLOOKUP(BF23,'環境依存文字（電子入札利用不可）'!$A:$A,1,FALSE))=TRUE,IF(SUBSTITUTE(BF23,"　","")="",0,IF($CV$3&lt;=CODE(BF23),IF(AND($DB$3&lt;=CODE(BF23),CODE(BF23)&lt;=$DD$3),0,IF(AND($DG$3&lt;=CODE(BF23),CODE(BF23)&lt;=$DI$3),0,1)),0)),1)</f>
        <v>0</v>
      </c>
      <c r="FC23" s="411">
        <f>IF(ISERROR(VLOOKUP(BH23,'環境依存文字（電子入札利用不可）'!$A:$A,1,FALSE))=TRUE,IF(SUBSTITUTE(BH23,"　","")="",0,IF($CV$3&lt;=CODE(BH23),IF(AND($DB$3&lt;=CODE(BH23),CODE(BH23)&lt;=$DD$3),0,IF(AND($DG$3&lt;=CODE(BH23),CODE(BH23)&lt;=$DI$3),0,1)),0)),1)</f>
        <v>0</v>
      </c>
      <c r="FE23" s="411">
        <f>IF(ISERROR(VLOOKUP(BJ23,'環境依存文字（電子入札利用不可）'!$A:$A,1,FALSE))=TRUE,IF(SUBSTITUTE(BJ23,"　","")="",0,IF($CV$3&lt;=CODE(BJ23),IF(AND($DB$3&lt;=CODE(BJ23),CODE(BJ23)&lt;=$DD$3),0,IF(AND($DG$3&lt;=CODE(BJ23),CODE(BJ23)&lt;=$DI$3),0,1)),0)),1)</f>
        <v>0</v>
      </c>
      <c r="FG23" s="411">
        <f>IF(ISERROR(VLOOKUP(BL23,'環境依存文字（電子入札利用不可）'!$A:$A,1,FALSE))=TRUE,IF(SUBSTITUTE(BL23,"　","")="",0,IF($CV$3&lt;=CODE(BL23),IF(AND($DB$3&lt;=CODE(BL23),CODE(BL23)&lt;=$DD$3),0,IF(AND($DG$3&lt;=CODE(BL23),CODE(BL23)&lt;=$DI$3),0,1)),0)),1)</f>
        <v>0</v>
      </c>
      <c r="FI23" s="411">
        <f>IF(ISERROR(VLOOKUP(BN23,'環境依存文字（電子入札利用不可）'!$A:$A,1,FALSE))=TRUE,IF(SUBSTITUTE(BN23,"　","")="",0,IF($CV$3&lt;=CODE(BN23),IF(AND($DB$3&lt;=CODE(BN23),CODE(BN23)&lt;=$DD$3),0,IF(AND($DG$3&lt;=CODE(BN23),CODE(BN23)&lt;=$DI$3),0,1)),0)),1)</f>
        <v>0</v>
      </c>
      <c r="FK23" s="411">
        <f>IF(ISERROR(VLOOKUP(BP23,'環境依存文字（電子入札利用不可）'!$A:$A,1,FALSE))=TRUE,IF(SUBSTITUTE(BP23,"　","")="",0,IF($CV$3&lt;=CODE(BP23),IF(AND($DB$3&lt;=CODE(BP23),CODE(BP23)&lt;=$DD$3),0,IF(AND($DG$3&lt;=CODE(BP23),CODE(BP23)&lt;=$DI$3),0,1)),0)),1)</f>
        <v>0</v>
      </c>
    </row>
    <row r="24" spans="1:167" s="411" customFormat="1" ht="23.25" customHeight="1">
      <c r="A24" s="26" t="s">
        <v>46</v>
      </c>
      <c r="B24" s="1222" t="str">
        <f>+IF(入力シート!$H28="","",MID(入力シート!$H28,入力シート!BJ$19,1))</f>
        <v/>
      </c>
      <c r="C24" s="1259"/>
      <c r="D24" s="1258" t="str">
        <f>+IF(入力シート!$H28="","",MID(入力シート!$H28,入力シート!BL$19,1))</f>
        <v/>
      </c>
      <c r="E24" s="1259"/>
      <c r="F24" s="1258" t="str">
        <f>+IF(入力シート!$H28="","",MID(入力シート!$H28,入力シート!BN$19,1))</f>
        <v/>
      </c>
      <c r="G24" s="1259"/>
      <c r="H24" s="1258" t="str">
        <f>+IF(入力シート!$H28="","",MID(入力シート!$H28,入力シート!BP$19,1))</f>
        <v/>
      </c>
      <c r="I24" s="1259"/>
      <c r="J24" s="1258" t="str">
        <f>+IF(入力シート!$H28="","",MID(入力シート!$H28,入力シート!BR$19,1))</f>
        <v/>
      </c>
      <c r="K24" s="1259"/>
      <c r="L24" s="1258" t="str">
        <f>+IF(入力シート!$H28="","",MID(入力シート!$H28,入力シート!BT$19,1))</f>
        <v/>
      </c>
      <c r="M24" s="1259"/>
      <c r="N24" s="1258" t="str">
        <f>+IF(入力シート!$H28="","",MID(入力シート!$H28,入力シート!BV$19,1))</f>
        <v/>
      </c>
      <c r="O24" s="1259"/>
      <c r="P24" s="1258" t="str">
        <f>+IF(入力シート!$H28="","",MID(入力シート!$H28,入力シート!BX$19,1))</f>
        <v/>
      </c>
      <c r="Q24" s="1223"/>
      <c r="R24" s="1227" t="str">
        <f>+IF(入力シート!$L28="","",MID(入力シート!$L28,入力シート!BJ$20,1))</f>
        <v/>
      </c>
      <c r="S24" s="1228"/>
      <c r="T24" s="1228" t="str">
        <f>+IF(入力シート!$L28="","",MID(入力シート!$L28,入力シート!BL$20,1))</f>
        <v/>
      </c>
      <c r="U24" s="1228"/>
      <c r="V24" s="1228" t="str">
        <f>+IF(入力シート!$L28="","",MID(入力シート!$L28,入力シート!BN$20,1))</f>
        <v/>
      </c>
      <c r="W24" s="1228"/>
      <c r="X24" s="1228" t="str">
        <f>+IF(入力シート!$L28="","",MID(入力シート!$L28,入力シート!BP$20,1))</f>
        <v/>
      </c>
      <c r="Y24" s="1228"/>
      <c r="Z24" s="1228" t="str">
        <f>+IF(入力シート!$L28="","",MID(入力シート!$L28,入力シート!BR$20,1))</f>
        <v/>
      </c>
      <c r="AA24" s="1228"/>
      <c r="AB24" s="1228" t="str">
        <f>+IF(入力シート!$L28="","",MID(入力シート!$L28,入力シート!BT$20,1))</f>
        <v/>
      </c>
      <c r="AC24" s="1228"/>
      <c r="AD24" s="1228" t="str">
        <f>+IF(入力シート!$L28="","",MID(入力シート!$L28,入力シート!BV$20,1))</f>
        <v/>
      </c>
      <c r="AE24" s="1228"/>
      <c r="AF24" s="1228" t="str">
        <f>+IF(入力シート!$L28="","",MID(入力シート!$L28,入力シート!BX$20,1))</f>
        <v/>
      </c>
      <c r="AG24" s="1228"/>
      <c r="AH24" s="1228" t="str">
        <f>+IF(入力シート!$L28="","",MID(入力シート!$L28,入力シート!BZ$20,1))</f>
        <v/>
      </c>
      <c r="AI24" s="1228"/>
      <c r="AJ24" s="1228" t="str">
        <f>+IF(入力シート!$L28="","",MID(入力シート!$L28,入力シート!CB$20,1))</f>
        <v/>
      </c>
      <c r="AK24" s="1228"/>
      <c r="AL24" s="1228" t="str">
        <f>+IF(入力シート!$L28="","",MID(入力シート!$L28,入力シート!CD$20,1))</f>
        <v/>
      </c>
      <c r="AM24" s="1228"/>
      <c r="AN24" s="1228" t="str">
        <f>+IF(入力シート!$L28="","",MID(入力シート!$L28,入力シート!CF$20,1))</f>
        <v/>
      </c>
      <c r="AO24" s="1228"/>
      <c r="AP24" s="1228" t="str">
        <f>+IF(入力シート!$L28="","",MID(入力シート!$L28,入力シート!CH$20,1))</f>
        <v/>
      </c>
      <c r="AQ24" s="1228"/>
      <c r="AR24" s="1228" t="str">
        <f>+IF(入力シート!$L28="","",MID(入力シート!$L28,入力シート!CJ$20,1))</f>
        <v/>
      </c>
      <c r="AS24" s="1228"/>
      <c r="AT24" s="1228" t="str">
        <f>+IF(入力シート!$L28="","",MID(入力シート!$L28,入力シート!CL$20,1))</f>
        <v/>
      </c>
      <c r="AU24" s="1228"/>
      <c r="AV24" s="1228" t="str">
        <f>+IF(入力シート!$L28="","",MID(入力シート!$L28,入力シート!CN$20,1))</f>
        <v/>
      </c>
      <c r="AW24" s="1228"/>
      <c r="AX24" s="1228" t="str">
        <f>+IF(入力シート!$L28="","",MID(入力シート!$L28,入力シート!CP$20,1))</f>
        <v/>
      </c>
      <c r="AY24" s="1228"/>
      <c r="AZ24" s="1228" t="str">
        <f>+IF(入力シート!$L28="","",MID(入力シート!$L28,入力シート!CR$20,1))</f>
        <v/>
      </c>
      <c r="BA24" s="1228"/>
      <c r="BB24" s="1228" t="str">
        <f>+IF(入力シート!$L28="","",MID(入力シート!$L28,入力シート!CT$20,1))</f>
        <v/>
      </c>
      <c r="BC24" s="1228"/>
      <c r="BD24" s="1228" t="str">
        <f>+IF(入力シート!$L28="","",MID(入力シート!$L28,入力シート!CV$20,1))</f>
        <v/>
      </c>
      <c r="BE24" s="1228"/>
      <c r="BF24" s="1228" t="str">
        <f>+IF(入力シート!$L28="","",MID(入力シート!$L28,入力シート!CX$20,1))</f>
        <v/>
      </c>
      <c r="BG24" s="1228"/>
      <c r="BH24" s="1228" t="str">
        <f>+IF(入力シート!$L28="","",MID(入力シート!$L28,入力シート!CZ$20,1))</f>
        <v/>
      </c>
      <c r="BI24" s="1228"/>
      <c r="BJ24" s="1228" t="str">
        <f>+IF(入力シート!$L28="","",MID(入力シート!$L28,入力シート!DB$20,1))</f>
        <v/>
      </c>
      <c r="BK24" s="1228"/>
      <c r="BL24" s="1228" t="str">
        <f>+IF(入力シート!$L28="","",MID(入力シート!$L28,入力シート!DD$20,1))</f>
        <v/>
      </c>
      <c r="BM24" s="1228"/>
      <c r="BN24" s="1228" t="str">
        <f>+IF(入力シート!$L28="","",MID(入力シート!$L28,入力シート!DF$20,1))</f>
        <v/>
      </c>
      <c r="BO24" s="1228"/>
      <c r="BP24" s="1228" t="str">
        <f>+IF(入力シート!$L28="","",MID(入力シート!$L28,入力シート!DH$20,1))</f>
        <v/>
      </c>
      <c r="BQ24" s="1247"/>
      <c r="BR24" s="1222" t="str">
        <f>+IF(入力シート!W28="○",1,"")</f>
        <v/>
      </c>
      <c r="BS24" s="1275"/>
      <c r="BT24" s="423" t="str">
        <f>+IF(MID(TEXT(入力シート!Y28,"000#"),1,1)="0","",MID(TEXT(入力シート!Y28,"000#"),1,1))</f>
        <v/>
      </c>
      <c r="BU24" s="424" t="str">
        <f>+IF(AND(BT24="",MID(TEXT(入力シート!Y28,"000#"),2,1)="0"),"",MID(TEXT(入力シート!Y28,"000#"),2,1))</f>
        <v/>
      </c>
      <c r="BV24" s="425" t="str">
        <f>+IF(AND(BU24="",MID(TEXT(入力シート!Y28,"000#"),3,1)="0"),"",MID(TEXT(入力シート!Y28,"000#"),3,1))</f>
        <v/>
      </c>
      <c r="BW24" s="426" t="str">
        <f>+IF(AND(BV24="",MID(TEXT(入力シート!Y28,"000#"),4,1)="0"),"",MID(TEXT(入力シート!Y28,"000#"),4,1))</f>
        <v/>
      </c>
      <c r="BX24" s="438" t="str">
        <f>+IF(入力シート!AA28="","",IF(MID(TEXT(入力シート!AA28,"00#"),1,1)="","",MID(TEXT(入力シート!AA28,"00#"),1,1)))</f>
        <v/>
      </c>
      <c r="BY24" s="439" t="str">
        <f>+IF(入力シート!AA28="","",IF(MID(TEXT(入力シート!AA28,"00#"),2,1)="","",MID(TEXT(入力シート!AA28,"00#"),2,1)))</f>
        <v/>
      </c>
      <c r="BZ24" s="440" t="str">
        <f>+IF(入力シート!AA28="","",IF(MID(TEXT(入力シート!AA28,"00#"),3,1)="","",MID(TEXT(入力シート!AA28,"00#"),3,1)))</f>
        <v/>
      </c>
      <c r="CA24" s="430" t="s">
        <v>34</v>
      </c>
      <c r="CB24" s="441" t="str">
        <f>+IF(入力シート!AD28="","",IF(MID(TEXT(入力シート!AD28,"000#"),1,1)="","",MID(TEXT(入力シート!AD28,"000#"),1,1)))</f>
        <v/>
      </c>
      <c r="CC24" s="432" t="str">
        <f>+IF(入力シート!AD28="","",IF(MID(TEXT(入力シート!AD28,"000#"),2,1)="","",MID(TEXT(入力シート!AD28,"000#"),2,1)))</f>
        <v/>
      </c>
      <c r="CD24" s="432" t="str">
        <f>+IF(入力シート!AD28="","",IF(MID(TEXT(入力シート!AD28,"000#"),3,1)="","",MID(TEXT(入力シート!AD28,"000#"),3,1)))</f>
        <v/>
      </c>
      <c r="CE24" s="433" t="str">
        <f>+IF(入力シート!AD28="","",IF(MID(TEXT(入力シート!AD28,"000#"),4,1)="","",MID(TEXT(入力シート!AD28,"000#"),4,1)))</f>
        <v/>
      </c>
      <c r="CF24" s="441" t="str">
        <f>+IF(入力シート!$AZ28="","",MID(入力シート!$AZ28,入力シート!BJ$16,1))</f>
        <v>-</v>
      </c>
      <c r="CG24" s="439" t="str">
        <f>+IF(入力シート!$AZ28="","",MID(入力シート!$AZ28,入力シート!BK$16,1))</f>
        <v>-</v>
      </c>
      <c r="CH24" s="439" t="str">
        <f>+IF(入力シート!$AZ28="","",MID(入力シート!$AZ28,入力シート!BL$16,1))</f>
        <v/>
      </c>
      <c r="CI24" s="439" t="str">
        <f>+IF(入力シート!$AZ28="","",MID(入力シート!$AZ28,入力シート!BM$16,1))</f>
        <v/>
      </c>
      <c r="CJ24" s="439" t="str">
        <f>+IF(入力シート!$AZ28="","",MID(入力シート!$AZ28,入力シート!BN$16,1))</f>
        <v/>
      </c>
      <c r="CK24" s="439" t="str">
        <f>+IF(入力シート!$AZ28="","",MID(入力シート!$AZ28,入力シート!BO$16,1))</f>
        <v/>
      </c>
      <c r="CL24" s="439" t="str">
        <f>+IF(入力シート!$AZ28="","",MID(入力シート!$AZ28,入力シート!BP$16,1))</f>
        <v/>
      </c>
      <c r="CM24" s="432" t="str">
        <f>+IF(入力シート!$AZ28="","",MID(入力シート!$AZ28,入力シート!BQ$16,1))</f>
        <v/>
      </c>
      <c r="CN24" s="432" t="str">
        <f>+IF(入力シート!$AZ28="","",MID(入力シート!$AZ28,入力シート!BR$16,1))</f>
        <v/>
      </c>
      <c r="CO24" s="432" t="str">
        <f>+IF(入力シート!$AZ28="","",MID(入力シート!$AZ28,入力シート!BS$16,1))</f>
        <v/>
      </c>
      <c r="CP24" s="442" t="str">
        <f>+IF(入力シート!$AZ28="","",MID(入力シート!$AZ28,入力シート!BT$16,1))</f>
        <v/>
      </c>
      <c r="CQ24" s="433" t="str">
        <f>+IF(入力シート!$AZ28="","",MID(入力シート!$AZ28,入力シート!BU$16,1))</f>
        <v/>
      </c>
      <c r="CS24" s="589"/>
      <c r="CU24" s="589">
        <f t="shared" si="0"/>
        <v>0</v>
      </c>
      <c r="CW24" s="411">
        <f>IF(ISERROR(VLOOKUP(B24,'環境依存文字（電子入札利用不可）'!$A:$A,1,FALSE))=TRUE,IF(SUBSTITUTE(B24,"　","")="",0,IF($CV$3&lt;=CODE(B24),IF(AND($DB$3&lt;=CODE(B24),CODE(B24)&lt;=$DD$3),0,IF(AND($DG$3&lt;=CODE(B24),CODE(B24)&lt;=$DI$3),0,1)),0)),1)</f>
        <v>0</v>
      </c>
      <c r="CY24" s="411">
        <f>IF(ISERROR(VLOOKUP(D24,'環境依存文字（電子入札利用不可）'!$A:$A,1,FALSE))=TRUE,IF(SUBSTITUTE(D24,"　","")="",0,IF($CV$3&lt;=CODE(D24),IF(AND($DB$3&lt;=CODE(D24),CODE(D24)&lt;=$DD$3),0,IF(AND($DG$3&lt;=CODE(D24),CODE(D24)&lt;=$DI$3),0,1)),0)),1)</f>
        <v>0</v>
      </c>
      <c r="DA24" s="411">
        <f>IF(ISERROR(VLOOKUP(F24,'環境依存文字（電子入札利用不可）'!$A:$A,1,FALSE))=TRUE,IF(SUBSTITUTE(F24,"　","")="",0,IF($CV$3&lt;=CODE(F24),IF(AND($DB$3&lt;=CODE(F24),CODE(F24)&lt;=$DD$3),0,IF(AND($DG$3&lt;=CODE(F24),CODE(F24)&lt;=$DI$3),0,1)),0)),1)</f>
        <v>0</v>
      </c>
      <c r="DC24" s="411">
        <f>IF(ISERROR(VLOOKUP(H24,'環境依存文字（電子入札利用不可）'!$A:$A,1,FALSE))=TRUE,IF(SUBSTITUTE(H24,"　","")="",0,IF($CV$3&lt;=CODE(H24),IF(AND($DB$3&lt;=CODE(H24),CODE(H24)&lt;=$DD$3),0,IF(AND($DG$3&lt;=CODE(H24),CODE(H24)&lt;=$DI$3),0,1)),0)),1)</f>
        <v>0</v>
      </c>
      <c r="DE24" s="411">
        <f>IF(ISERROR(VLOOKUP(J24,'環境依存文字（電子入札利用不可）'!$A:$A,1,FALSE))=TRUE,IF(SUBSTITUTE(J24,"　","")="",0,IF($CV$3&lt;=CODE(J24),IF(AND($DB$3&lt;=CODE(J24),CODE(J24)&lt;=$DD$3),0,IF(AND($DG$3&lt;=CODE(J24),CODE(J24)&lt;=$DI$3),0,1)),0)),1)</f>
        <v>0</v>
      </c>
      <c r="DG24" s="411">
        <f>IF(ISERROR(VLOOKUP(L24,'環境依存文字（電子入札利用不可）'!$A:$A,1,FALSE))=TRUE,IF(SUBSTITUTE(L24,"　","")="",0,IF($CV$3&lt;=CODE(L24),IF(AND($DB$3&lt;=CODE(L24),CODE(L24)&lt;=$DD$3),0,IF(AND($DG$3&lt;=CODE(L24),CODE(L24)&lt;=$DI$3),0,1)),0)),1)</f>
        <v>0</v>
      </c>
      <c r="DI24" s="411">
        <f>IF(ISERROR(VLOOKUP(N24,'環境依存文字（電子入札利用不可）'!$A:$A,1,FALSE))=TRUE,IF(SUBSTITUTE(N24,"　","")="",0,IF($CV$3&lt;=CODE(N24),IF(AND($DB$3&lt;=CODE(N24),CODE(N24)&lt;=$DD$3),0,IF(AND($DG$3&lt;=CODE(N24),CODE(N24)&lt;=$DI$3),0,1)),0)),1)</f>
        <v>0</v>
      </c>
      <c r="DK24" s="411">
        <f>IF(ISERROR(VLOOKUP(P24,'環境依存文字（電子入札利用不可）'!$A:$A,1,FALSE))=TRUE,IF(SUBSTITUTE(P24,"　","")="",0,IF($CV$3&lt;=CODE(P24),IF(AND($DB$3&lt;=CODE(P24),CODE(P24)&lt;=$DD$3),0,IF(AND($DG$3&lt;=CODE(P24),CODE(P24)&lt;=$DI$3),0,1)),0)),1)</f>
        <v>0</v>
      </c>
      <c r="DM24" s="411">
        <f>IF(ISERROR(VLOOKUP(R24,'環境依存文字（電子入札利用不可）'!$A:$A,1,FALSE))=TRUE,IF(SUBSTITUTE(R24,"　","")="",0,IF($CV$3&lt;=CODE(R24),IF(AND($DB$3&lt;=CODE(R24),CODE(R24)&lt;=$DD$3),0,IF(AND($DG$3&lt;=CODE(R24),CODE(R24)&lt;=$DI$3),0,1)),0)),1)</f>
        <v>0</v>
      </c>
      <c r="DO24" s="411">
        <f>IF(ISERROR(VLOOKUP(T24,'環境依存文字（電子入札利用不可）'!$A:$A,1,FALSE))=TRUE,IF(SUBSTITUTE(T24,"　","")="",0,IF($CV$3&lt;=CODE(T24),IF(AND($DB$3&lt;=CODE(T24),CODE(T24)&lt;=$DD$3),0,IF(AND($DG$3&lt;=CODE(T24),CODE(T24)&lt;=$DI$3),0,1)),0)),1)</f>
        <v>0</v>
      </c>
      <c r="DQ24" s="411">
        <f>IF(ISERROR(VLOOKUP(V24,'環境依存文字（電子入札利用不可）'!$A:$A,1,FALSE))=TRUE,IF(SUBSTITUTE(V24,"　","")="",0,IF($CV$3&lt;=CODE(V24),IF(AND($DB$3&lt;=CODE(V24),CODE(V24)&lt;=$DD$3),0,IF(AND($DG$3&lt;=CODE(V24),CODE(V24)&lt;=$DI$3),0,1)),0)),1)</f>
        <v>0</v>
      </c>
      <c r="DS24" s="411">
        <f>IF(ISERROR(VLOOKUP(X24,'環境依存文字（電子入札利用不可）'!$A:$A,1,FALSE))=TRUE,IF(SUBSTITUTE(X24,"　","")="",0,IF($CV$3&lt;=CODE(X24),IF(AND($DB$3&lt;=CODE(X24),CODE(X24)&lt;=$DD$3),0,IF(AND($DG$3&lt;=CODE(X24),CODE(X24)&lt;=$DI$3),0,1)),0)),1)</f>
        <v>0</v>
      </c>
      <c r="DU24" s="411">
        <f>IF(ISERROR(VLOOKUP(Z24,'環境依存文字（電子入札利用不可）'!$A:$A,1,FALSE))=TRUE,IF(SUBSTITUTE(Z24,"　","")="",0,IF($CV$3&lt;=CODE(Z24),IF(AND($DB$3&lt;=CODE(Z24),CODE(Z24)&lt;=$DD$3),0,IF(AND($DG$3&lt;=CODE(Z24),CODE(Z24)&lt;=$DI$3),0,1)),0)),1)</f>
        <v>0</v>
      </c>
      <c r="DW24" s="411">
        <f>IF(ISERROR(VLOOKUP(AB24,'環境依存文字（電子入札利用不可）'!$A:$A,1,FALSE))=TRUE,IF(SUBSTITUTE(AB24,"　","")="",0,IF($CV$3&lt;=CODE(AB24),IF(AND($DB$3&lt;=CODE(AB24),CODE(AB24)&lt;=$DD$3),0,IF(AND($DG$3&lt;=CODE(AB24),CODE(AB24)&lt;=$DI$3),0,1)),0)),1)</f>
        <v>0</v>
      </c>
      <c r="DY24" s="411">
        <f>IF(ISERROR(VLOOKUP(AD24,'環境依存文字（電子入札利用不可）'!$A:$A,1,FALSE))=TRUE,IF(SUBSTITUTE(AD24,"　","")="",0,IF($CV$3&lt;=CODE(AD24),IF(AND($DB$3&lt;=CODE(AD24),CODE(AD24)&lt;=$DD$3),0,IF(AND($DG$3&lt;=CODE(AD24),CODE(AD24)&lt;=$DI$3),0,1)),0)),1)</f>
        <v>0</v>
      </c>
      <c r="EA24" s="411">
        <f>IF(ISERROR(VLOOKUP(AF24,'環境依存文字（電子入札利用不可）'!$A:$A,1,FALSE))=TRUE,IF(SUBSTITUTE(AF24,"　","")="",0,IF($CV$3&lt;=CODE(AF24),IF(AND($DB$3&lt;=CODE(AF24),CODE(AF24)&lt;=$DD$3),0,IF(AND($DG$3&lt;=CODE(AF24),CODE(AF24)&lt;=$DI$3),0,1)),0)),1)</f>
        <v>0</v>
      </c>
      <c r="EC24" s="411">
        <f>IF(ISERROR(VLOOKUP(AH24,'環境依存文字（電子入札利用不可）'!$A:$A,1,FALSE))=TRUE,IF(SUBSTITUTE(AH24,"　","")="",0,IF($CV$3&lt;=CODE(AH24),IF(AND($DB$3&lt;=CODE(AH24),CODE(AH24)&lt;=$DD$3),0,IF(AND($DG$3&lt;=CODE(AH24),CODE(AH24)&lt;=$DI$3),0,1)),0)),1)</f>
        <v>0</v>
      </c>
      <c r="EE24" s="411">
        <f>IF(ISERROR(VLOOKUP(AJ24,'環境依存文字（電子入札利用不可）'!$A:$A,1,FALSE))=TRUE,IF(SUBSTITUTE(AJ24,"　","")="",0,IF($CV$3&lt;=CODE(AJ24),IF(AND($DB$3&lt;=CODE(AJ24),CODE(AJ24)&lt;=$DD$3),0,IF(AND($DG$3&lt;=CODE(AJ24),CODE(AJ24)&lt;=$DI$3),0,1)),0)),1)</f>
        <v>0</v>
      </c>
      <c r="EG24" s="411">
        <f>IF(ISERROR(VLOOKUP(AL24,'環境依存文字（電子入札利用不可）'!$A:$A,1,FALSE))=TRUE,IF(SUBSTITUTE(AL24,"　","")="",0,IF($CV$3&lt;=CODE(AL24),IF(AND($DB$3&lt;=CODE(AL24),CODE(AL24)&lt;=$DD$3),0,IF(AND($DG$3&lt;=CODE(AL24),CODE(AL24)&lt;=$DI$3),0,1)),0)),1)</f>
        <v>0</v>
      </c>
      <c r="EI24" s="411">
        <f>IF(ISERROR(VLOOKUP(AN24,'環境依存文字（電子入札利用不可）'!$A:$A,1,FALSE))=TRUE,IF(SUBSTITUTE(AN24,"　","")="",0,IF($CV$3&lt;=CODE(AN24),IF(AND($DB$3&lt;=CODE(AN24),CODE(AN24)&lt;=$DD$3),0,IF(AND($DG$3&lt;=CODE(AN24),CODE(AN24)&lt;=$DI$3),0,1)),0)),1)</f>
        <v>0</v>
      </c>
      <c r="EK24" s="411">
        <f>IF(ISERROR(VLOOKUP(AP24,'環境依存文字（電子入札利用不可）'!$A:$A,1,FALSE))=TRUE,IF(SUBSTITUTE(AP24,"　","")="",0,IF($CV$3&lt;=CODE(AP24),IF(AND($DB$3&lt;=CODE(AP24),CODE(AP24)&lt;=$DD$3),0,IF(AND($DG$3&lt;=CODE(AP24),CODE(AP24)&lt;=$DI$3),0,1)),0)),1)</f>
        <v>0</v>
      </c>
      <c r="EM24" s="411">
        <f>IF(ISERROR(VLOOKUP(AR24,'環境依存文字（電子入札利用不可）'!$A:$A,1,FALSE))=TRUE,IF(SUBSTITUTE(AR24,"　","")="",0,IF($CV$3&lt;=CODE(AR24),IF(AND($DB$3&lt;=CODE(AR24),CODE(AR24)&lt;=$DD$3),0,IF(AND($DG$3&lt;=CODE(AR24),CODE(AR24)&lt;=$DI$3),0,1)),0)),1)</f>
        <v>0</v>
      </c>
      <c r="EO24" s="411">
        <f>IF(ISERROR(VLOOKUP(AT24,'環境依存文字（電子入札利用不可）'!$A:$A,1,FALSE))=TRUE,IF(SUBSTITUTE(AT24,"　","")="",0,IF($CV$3&lt;=CODE(AT24),IF(AND($DB$3&lt;=CODE(AT24),CODE(AT24)&lt;=$DD$3),0,IF(AND($DG$3&lt;=CODE(AT24),CODE(AT24)&lt;=$DI$3),0,1)),0)),1)</f>
        <v>0</v>
      </c>
      <c r="EQ24" s="411">
        <f>IF(ISERROR(VLOOKUP(AV24,'環境依存文字（電子入札利用不可）'!$A:$A,1,FALSE))=TRUE,IF(SUBSTITUTE(AV24,"　","")="",0,IF($CV$3&lt;=CODE(AV24),IF(AND($DB$3&lt;=CODE(AV24),CODE(AV24)&lt;=$DD$3),0,IF(AND($DG$3&lt;=CODE(AV24),CODE(AV24)&lt;=$DI$3),0,1)),0)),1)</f>
        <v>0</v>
      </c>
      <c r="ES24" s="411">
        <f>IF(ISERROR(VLOOKUP(AX24,'環境依存文字（電子入札利用不可）'!$A:$A,1,FALSE))=TRUE,IF(SUBSTITUTE(AX24,"　","")="",0,IF($CV$3&lt;=CODE(AX24),IF(AND($DB$3&lt;=CODE(AX24),CODE(AX24)&lt;=$DD$3),0,IF(AND($DG$3&lt;=CODE(AX24),CODE(AX24)&lt;=$DI$3),0,1)),0)),1)</f>
        <v>0</v>
      </c>
      <c r="EU24" s="411">
        <f>IF(ISERROR(VLOOKUP(AZ24,'環境依存文字（電子入札利用不可）'!$A:$A,1,FALSE))=TRUE,IF(SUBSTITUTE(AZ24,"　","")="",0,IF($CV$3&lt;=CODE(AZ24),IF(AND($DB$3&lt;=CODE(AZ24),CODE(AZ24)&lt;=$DD$3),0,IF(AND($DG$3&lt;=CODE(AZ24),CODE(AZ24)&lt;=$DI$3),0,1)),0)),1)</f>
        <v>0</v>
      </c>
      <c r="EW24" s="411">
        <f>IF(ISERROR(VLOOKUP(BB24,'環境依存文字（電子入札利用不可）'!$A:$A,1,FALSE))=TRUE,IF(SUBSTITUTE(BB24,"　","")="",0,IF($CV$3&lt;=CODE(BB24),IF(AND($DB$3&lt;=CODE(BB24),CODE(BB24)&lt;=$DD$3),0,IF(AND($DG$3&lt;=CODE(BB24),CODE(BB24)&lt;=$DI$3),0,1)),0)),1)</f>
        <v>0</v>
      </c>
      <c r="EY24" s="411">
        <f>IF(ISERROR(VLOOKUP(BD24,'環境依存文字（電子入札利用不可）'!$A:$A,1,FALSE))=TRUE,IF(SUBSTITUTE(BD24,"　","")="",0,IF($CV$3&lt;=CODE(BD24),IF(AND($DB$3&lt;=CODE(BD24),CODE(BD24)&lt;=$DD$3),0,IF(AND($DG$3&lt;=CODE(BD24),CODE(BD24)&lt;=$DI$3),0,1)),0)),1)</f>
        <v>0</v>
      </c>
      <c r="FA24" s="411">
        <f>IF(ISERROR(VLOOKUP(BF24,'環境依存文字（電子入札利用不可）'!$A:$A,1,FALSE))=TRUE,IF(SUBSTITUTE(BF24,"　","")="",0,IF($CV$3&lt;=CODE(BF24),IF(AND($DB$3&lt;=CODE(BF24),CODE(BF24)&lt;=$DD$3),0,IF(AND($DG$3&lt;=CODE(BF24),CODE(BF24)&lt;=$DI$3),0,1)),0)),1)</f>
        <v>0</v>
      </c>
      <c r="FC24" s="411">
        <f>IF(ISERROR(VLOOKUP(BH24,'環境依存文字（電子入札利用不可）'!$A:$A,1,FALSE))=TRUE,IF(SUBSTITUTE(BH24,"　","")="",0,IF($CV$3&lt;=CODE(BH24),IF(AND($DB$3&lt;=CODE(BH24),CODE(BH24)&lt;=$DD$3),0,IF(AND($DG$3&lt;=CODE(BH24),CODE(BH24)&lt;=$DI$3),0,1)),0)),1)</f>
        <v>0</v>
      </c>
      <c r="FE24" s="411">
        <f>IF(ISERROR(VLOOKUP(BJ24,'環境依存文字（電子入札利用不可）'!$A:$A,1,FALSE))=TRUE,IF(SUBSTITUTE(BJ24,"　","")="",0,IF($CV$3&lt;=CODE(BJ24),IF(AND($DB$3&lt;=CODE(BJ24),CODE(BJ24)&lt;=$DD$3),0,IF(AND($DG$3&lt;=CODE(BJ24),CODE(BJ24)&lt;=$DI$3),0,1)),0)),1)</f>
        <v>0</v>
      </c>
      <c r="FG24" s="411">
        <f>IF(ISERROR(VLOOKUP(BL24,'環境依存文字（電子入札利用不可）'!$A:$A,1,FALSE))=TRUE,IF(SUBSTITUTE(BL24,"　","")="",0,IF($CV$3&lt;=CODE(BL24),IF(AND($DB$3&lt;=CODE(BL24),CODE(BL24)&lt;=$DD$3),0,IF(AND($DG$3&lt;=CODE(BL24),CODE(BL24)&lt;=$DI$3),0,1)),0)),1)</f>
        <v>0</v>
      </c>
      <c r="FI24" s="411">
        <f>IF(ISERROR(VLOOKUP(BN24,'環境依存文字（電子入札利用不可）'!$A:$A,1,FALSE))=TRUE,IF(SUBSTITUTE(BN24,"　","")="",0,IF($CV$3&lt;=CODE(BN24),IF(AND($DB$3&lt;=CODE(BN24),CODE(BN24)&lt;=$DD$3),0,IF(AND($DG$3&lt;=CODE(BN24),CODE(BN24)&lt;=$DI$3),0,1)),0)),1)</f>
        <v>0</v>
      </c>
      <c r="FK24" s="411">
        <f>IF(ISERROR(VLOOKUP(BP24,'環境依存文字（電子入札利用不可）'!$A:$A,1,FALSE))=TRUE,IF(SUBSTITUTE(BP24,"　","")="",0,IF($CV$3&lt;=CODE(BP24),IF(AND($DB$3&lt;=CODE(BP24),CODE(BP24)&lt;=$DD$3),0,IF(AND($DG$3&lt;=CODE(BP24),CODE(BP24)&lt;=$DI$3),0,1)),0)),1)</f>
        <v>0</v>
      </c>
    </row>
    <row r="25" spans="1:167" s="411" customFormat="1" ht="23.25" customHeight="1">
      <c r="A25" s="26"/>
      <c r="B25" s="1248" t="s">
        <v>47</v>
      </c>
      <c r="C25" s="1249"/>
      <c r="D25" s="1249"/>
      <c r="E25" s="1249"/>
      <c r="F25" s="1249"/>
      <c r="G25" s="1249"/>
      <c r="H25" s="1249"/>
      <c r="I25" s="1249"/>
      <c r="J25" s="1249"/>
      <c r="K25" s="1249"/>
      <c r="L25" s="1249"/>
      <c r="M25" s="1249"/>
      <c r="N25" s="1249"/>
      <c r="O25" s="1249"/>
      <c r="P25" s="1249"/>
      <c r="Q25" s="1249"/>
      <c r="R25" s="1227" t="str">
        <f>+IF(入力シート!$L31="","",MID(入力シート!$L31,入力シート!BJ$20,1))</f>
        <v/>
      </c>
      <c r="S25" s="1228"/>
      <c r="T25" s="1258" t="str">
        <f>+IF(入力シート!$L31="","",MID(入力シート!$L31,入力シート!BL$20,1))</f>
        <v/>
      </c>
      <c r="U25" s="1259"/>
      <c r="V25" s="1258" t="str">
        <f>+IF(入力シート!$L31="","",MID(入力シート!$L31,入力シート!BN$20,1))</f>
        <v/>
      </c>
      <c r="W25" s="1259"/>
      <c r="X25" s="1258" t="str">
        <f>+IF(入力シート!$L31="","",MID(入力シート!$L31,入力シート!BP$20,1))</f>
        <v/>
      </c>
      <c r="Y25" s="1259"/>
      <c r="Z25" s="1258" t="str">
        <f>+IF(入力シート!$L31="","",MID(入力シート!$L31,入力シート!BR$20,1))</f>
        <v/>
      </c>
      <c r="AA25" s="1259"/>
      <c r="AB25" s="1258" t="str">
        <f>+IF(入力シート!$L31="","",MID(入力シート!$L31,入力シート!BT$20,1))</f>
        <v/>
      </c>
      <c r="AC25" s="1259"/>
      <c r="AD25" s="1258" t="str">
        <f>+IF(入力シート!$L31="","",MID(入力シート!$L31,入力シート!BV$20,1))</f>
        <v/>
      </c>
      <c r="AE25" s="1259"/>
      <c r="AF25" s="1258" t="str">
        <f>+IF(入力シート!$L31="","",MID(入力シート!$L31,入力シート!BX$20,1))</f>
        <v/>
      </c>
      <c r="AG25" s="1259"/>
      <c r="AH25" s="1258" t="str">
        <f>+IF(入力シート!$L31="","",MID(入力シート!$L31,入力シート!BZ$20,1))</f>
        <v/>
      </c>
      <c r="AI25" s="1259"/>
      <c r="AJ25" s="1258" t="str">
        <f>+IF(入力シート!$L31="","",MID(入力シート!$L31,入力シート!CB$20,1))</f>
        <v/>
      </c>
      <c r="AK25" s="1259"/>
      <c r="AL25" s="1258" t="str">
        <f>+IF(入力シート!$L31="","",MID(入力シート!$L31,入力シート!CD$20,1))</f>
        <v/>
      </c>
      <c r="AM25" s="1259"/>
      <c r="AN25" s="1258" t="str">
        <f>+IF(入力シート!$L31="","",MID(入力シート!$L31,入力シート!CF$20,1))</f>
        <v/>
      </c>
      <c r="AO25" s="1259"/>
      <c r="AP25" s="1258" t="str">
        <f>+IF(入力シート!$L31="","",MID(入力シート!$L31,入力シート!CH$20,1))</f>
        <v/>
      </c>
      <c r="AQ25" s="1259"/>
      <c r="AR25" s="1258" t="str">
        <f>+IF(入力シート!$L31="","",MID(入力シート!$L31,入力シート!CJ$20,1))</f>
        <v/>
      </c>
      <c r="AS25" s="1259"/>
      <c r="AT25" s="1258" t="str">
        <f>+IF(入力シート!$L31="","",MID(入力シート!$L31,入力シート!CL$20,1))</f>
        <v/>
      </c>
      <c r="AU25" s="1259"/>
      <c r="AV25" s="1258" t="str">
        <f>+IF(入力シート!$L31="","",MID(入力シート!$L31,入力シート!CN$20,1))</f>
        <v/>
      </c>
      <c r="AW25" s="1259"/>
      <c r="AX25" s="1258" t="str">
        <f>+IF(入力シート!$L31="","",MID(入力シート!$L31,入力シート!CP$20,1))</f>
        <v/>
      </c>
      <c r="AY25" s="1259"/>
      <c r="AZ25" s="1258" t="str">
        <f>+IF(入力シート!$L31="","",MID(入力シート!$L31,入力シート!CR$20,1))</f>
        <v/>
      </c>
      <c r="BA25" s="1259"/>
      <c r="BB25" s="1258" t="str">
        <f>+IF(入力シート!$L31="","",MID(入力シート!$L31,入力シート!CT$20,1))</f>
        <v/>
      </c>
      <c r="BC25" s="1259"/>
      <c r="BD25" s="1258" t="str">
        <f>+IF(入力シート!$L31="","",MID(入力シート!$L31,入力シート!CV$20,1))</f>
        <v/>
      </c>
      <c r="BE25" s="1259"/>
      <c r="BF25" s="1258" t="str">
        <f>+IF(入力シート!$L31="","",MID(入力シート!$L31,入力シート!CX$20,1))</f>
        <v/>
      </c>
      <c r="BG25" s="1259"/>
      <c r="BH25" s="1258" t="str">
        <f>+IF(入力シート!$L31="","",MID(入力シート!$L31,入力シート!CZ$20,1))</f>
        <v/>
      </c>
      <c r="BI25" s="1259"/>
      <c r="BJ25" s="1258" t="str">
        <f>+IF(入力シート!$L31="","",MID(入力シート!$L31,入力シート!DB$20,1))</f>
        <v/>
      </c>
      <c r="BK25" s="1259"/>
      <c r="BL25" s="1258" t="str">
        <f>+IF(入力シート!$L31="","",MID(入力シート!$L31,入力シート!DD$20,1))</f>
        <v/>
      </c>
      <c r="BM25" s="1259"/>
      <c r="BN25" s="1258" t="str">
        <f>+IF(入力シート!$L31="","",MID(入力シート!$L31,入力シート!DF$20,1))</f>
        <v/>
      </c>
      <c r="BO25" s="1259"/>
      <c r="BP25" s="1258" t="str">
        <f>+IF(入力シート!$L31="","",MID(入力シート!$L31,入力シート!DH$20,1))</f>
        <v/>
      </c>
      <c r="BQ25" s="1223"/>
      <c r="BR25" s="1260"/>
      <c r="BS25" s="1261"/>
      <c r="BT25" s="1266"/>
      <c r="BU25" s="1267"/>
      <c r="BV25" s="1267"/>
      <c r="BW25" s="1268"/>
      <c r="BX25" s="427" t="str">
        <f>+IF(入力シート!AA31="","",IF(MID(TEXT(入力シート!AA31,"00#"),1,1)="","",MID(TEXT(入力シート!AA31,"00#"),1,1)))</f>
        <v/>
      </c>
      <c r="BY25" s="428" t="str">
        <f>+IF(入力シート!AA31="","",IF(MID(TEXT(入力シート!AA31,"00#"),2,1)="","",MID(TEXT(入力シート!AA31,"00#"),2,1)))</f>
        <v/>
      </c>
      <c r="BZ25" s="429" t="str">
        <f>+IF(入力シート!AA31="","",IF(MID(TEXT(入力シート!AA31,"00#"),3,1)="","",MID(TEXT(入力シート!AA31,"00#"),3,1)))</f>
        <v/>
      </c>
      <c r="CA25" s="430" t="s">
        <v>34</v>
      </c>
      <c r="CB25" s="431" t="str">
        <f>+IF(入力シート!AD31="","",IF(MID(TEXT(入力シート!AD31,"000#"),1,1)="","",MID(TEXT(入力シート!AD31,"000#"),1,1)))</f>
        <v/>
      </c>
      <c r="CC25" s="432" t="str">
        <f>+IF(入力シート!AD31="","",IF(MID(TEXT(入力シート!AD31,"000#"),2,1)="","",MID(TEXT(入力シート!AD31,"000#"),2,1)))</f>
        <v/>
      </c>
      <c r="CD25" s="432" t="str">
        <f>+IF(入力シート!AD31="","",IF(MID(TEXT(入力シート!AD31,"000#"),3,1)="","",MID(TEXT(入力シート!AD31,"000#"),3,1)))</f>
        <v/>
      </c>
      <c r="CE25" s="433" t="str">
        <f>+IF(入力シート!AD31="","",IF(MID(TEXT(入力シート!AD31,"000#"),4,1)="","",MID(TEXT(入力シート!AD31,"000#"),4,1)))</f>
        <v/>
      </c>
      <c r="CF25" s="431" t="str">
        <f>+IF(入力シート!$AZ31="","",MID(入力シート!$AZ31,入力シート!BJ$16,1))</f>
        <v>-</v>
      </c>
      <c r="CG25" s="439" t="str">
        <f>+IF(入力シート!$AZ31="","",MID(入力シート!$AZ31,入力シート!BK$16,1))</f>
        <v>-</v>
      </c>
      <c r="CH25" s="439" t="str">
        <f>+IF(入力シート!$AZ31="","",MID(入力シート!$AZ31,入力シート!BL$16,1))</f>
        <v/>
      </c>
      <c r="CI25" s="439" t="str">
        <f>+IF(入力シート!$AZ31="","",MID(入力シート!$AZ31,入力シート!BM$16,1))</f>
        <v/>
      </c>
      <c r="CJ25" s="439" t="str">
        <f>+IF(入力シート!$AZ31="","",MID(入力シート!$AZ31,入力シート!BN$16,1))</f>
        <v/>
      </c>
      <c r="CK25" s="439" t="str">
        <f>+IF(入力シート!$AZ31="","",MID(入力シート!$AZ31,入力シート!BO$16,1))</f>
        <v/>
      </c>
      <c r="CL25" s="439" t="str">
        <f>+IF(入力シート!$AZ31="","",MID(入力シート!$AZ31,入力シート!BP$16,1))</f>
        <v/>
      </c>
      <c r="CM25" s="432" t="str">
        <f>+IF(入力シート!$AZ31="","",MID(入力シート!$AZ31,入力シート!BQ$16,1))</f>
        <v/>
      </c>
      <c r="CN25" s="432" t="str">
        <f>+IF(入力シート!$AZ31="","",MID(入力シート!$AZ31,入力シート!BR$16,1))</f>
        <v/>
      </c>
      <c r="CO25" s="432" t="str">
        <f>+IF(入力シート!$AZ31="","",MID(入力シート!$AZ31,入力シート!BS$16,1))</f>
        <v/>
      </c>
      <c r="CP25" s="442" t="str">
        <f>+IF(入力シート!$AZ31="","",MID(入力シート!$AZ31,入力シート!BT$16,1))</f>
        <v/>
      </c>
      <c r="CQ25" s="433" t="str">
        <f>+IF(入力シート!$AZ31="","",MID(入力シート!$AZ31,入力シート!BU$16,1))</f>
        <v/>
      </c>
      <c r="CS25" s="589"/>
      <c r="CU25" s="589">
        <f>+SUM(CV25:GR25)</f>
        <v>0</v>
      </c>
      <c r="CW25" s="411">
        <f>IF(ISERROR(VLOOKUP(R25,'環境依存文字（電子入札利用不可）'!$A:$A,1,FALSE))=TRUE,IF(SUBSTITUTE(R25,"　","")="",0,IF($CV$3&lt;=CODE(R25),IF(AND($DB$3&lt;=CODE(R25),CODE(R25)&lt;=$DD$3),0,IF(AND($DG$3&lt;=CODE(R25),CODE(R25)&lt;=$DI$3),0,1)),0)),1)</f>
        <v>0</v>
      </c>
      <c r="CY25" s="411">
        <f>IF(ISERROR(VLOOKUP(T25,'環境依存文字（電子入札利用不可）'!$A:$A,1,FALSE))=TRUE,IF(SUBSTITUTE(T25,"　","")="",0,IF($CV$3&lt;=CODE(T25),IF(AND($DB$3&lt;=CODE(T25),CODE(T25)&lt;=$DD$3),0,IF(AND($DG$3&lt;=CODE(T25),CODE(T25)&lt;=$DI$3),0,1)),0)),1)</f>
        <v>0</v>
      </c>
      <c r="DA25" s="411">
        <f>IF(ISERROR(VLOOKUP(V25,'環境依存文字（電子入札利用不可）'!$A:$A,1,FALSE))=TRUE,IF(SUBSTITUTE(V25,"　","")="",0,IF($CV$3&lt;=CODE(V25),IF(AND($DB$3&lt;=CODE(V25),CODE(V25)&lt;=$DD$3),0,IF(AND($DG$3&lt;=CODE(V25),CODE(V25)&lt;=$DI$3),0,1)),0)),1)</f>
        <v>0</v>
      </c>
      <c r="DC25" s="411">
        <f>IF(ISERROR(VLOOKUP(X25,'環境依存文字（電子入札利用不可）'!$A:$A,1,FALSE))=TRUE,IF(SUBSTITUTE(X25,"　","")="",0,IF($CV$3&lt;=CODE(X25),IF(AND($DB$3&lt;=CODE(X25),CODE(X25)&lt;=$DD$3),0,IF(AND($DG$3&lt;=CODE(X25),CODE(X25)&lt;=$DI$3),0,1)),0)),1)</f>
        <v>0</v>
      </c>
      <c r="DE25" s="411">
        <f>IF(ISERROR(VLOOKUP(Z25,'環境依存文字（電子入札利用不可）'!$A:$A,1,FALSE))=TRUE,IF(SUBSTITUTE(Z25,"　","")="",0,IF($CV$3&lt;=CODE(Z25),IF(AND($DB$3&lt;=CODE(Z25),CODE(Z25)&lt;=$DD$3),0,IF(AND($DG$3&lt;=CODE(Z25),CODE(Z25)&lt;=$DI$3),0,1)),0)),1)</f>
        <v>0</v>
      </c>
      <c r="DG25" s="411">
        <f>IF(ISERROR(VLOOKUP(AB25,'環境依存文字（電子入札利用不可）'!$A:$A,1,FALSE))=TRUE,IF(SUBSTITUTE(AB25,"　","")="",0,IF($CV$3&lt;=CODE(AB25),IF(AND($DB$3&lt;=CODE(AB25),CODE(AB25)&lt;=$DD$3),0,IF(AND($DG$3&lt;=CODE(AB25),CODE(AB25)&lt;=$DI$3),0,1)),0)),1)</f>
        <v>0</v>
      </c>
      <c r="DI25" s="411">
        <f>IF(ISERROR(VLOOKUP(AD25,'環境依存文字（電子入札利用不可）'!$A:$A,1,FALSE))=TRUE,IF(SUBSTITUTE(AD25,"　","")="",0,IF($CV$3&lt;=CODE(AD25),IF(AND($DB$3&lt;=CODE(AD25),CODE(AD25)&lt;=$DD$3),0,IF(AND($DG$3&lt;=CODE(AD25),CODE(AD25)&lt;=$DI$3),0,1)),0)),1)</f>
        <v>0</v>
      </c>
      <c r="DK25" s="411">
        <f>IF(ISERROR(VLOOKUP(AF25,'環境依存文字（電子入札利用不可）'!$A:$A,1,FALSE))=TRUE,IF(SUBSTITUTE(AF25,"　","")="",0,IF($CV$3&lt;=CODE(AF25),IF(AND($DB$3&lt;=CODE(AF25),CODE(AF25)&lt;=$DD$3),0,IF(AND($DG$3&lt;=CODE(AF25),CODE(AF25)&lt;=$DI$3),0,1)),0)),1)</f>
        <v>0</v>
      </c>
      <c r="DM25" s="411">
        <f>IF(ISERROR(VLOOKUP(AH25,'環境依存文字（電子入札利用不可）'!$A:$A,1,FALSE))=TRUE,IF(SUBSTITUTE(AH25,"　","")="",0,IF($CV$3&lt;=CODE(AH25),IF(AND($DB$3&lt;=CODE(AH25),CODE(AH25)&lt;=$DD$3),0,IF(AND($DG$3&lt;=CODE(AH25),CODE(AH25)&lt;=$DI$3),0,1)),0)),1)</f>
        <v>0</v>
      </c>
      <c r="DO25" s="411">
        <f>IF(ISERROR(VLOOKUP(AJ25,'環境依存文字（電子入札利用不可）'!$A:$A,1,FALSE))=TRUE,IF(SUBSTITUTE(AJ25,"　","")="",0,IF($CV$3&lt;=CODE(AJ25),IF(AND($DB$3&lt;=CODE(AJ25),CODE(AJ25)&lt;=$DD$3),0,IF(AND($DG$3&lt;=CODE(AJ25),CODE(AJ25)&lt;=$DI$3),0,1)),0)),1)</f>
        <v>0</v>
      </c>
      <c r="DQ25" s="411">
        <f>IF(ISERROR(VLOOKUP(AL25,'環境依存文字（電子入札利用不可）'!$A:$A,1,FALSE))=TRUE,IF(SUBSTITUTE(AL25,"　","")="",0,IF($CV$3&lt;=CODE(AL25),IF(AND($DB$3&lt;=CODE(AL25),CODE(AL25)&lt;=$DD$3),0,IF(AND($DG$3&lt;=CODE(AL25),CODE(AL25)&lt;=$DI$3),0,1)),0)),1)</f>
        <v>0</v>
      </c>
      <c r="DS25" s="411">
        <f>IF(ISERROR(VLOOKUP(AN25,'環境依存文字（電子入札利用不可）'!$A:$A,1,FALSE))=TRUE,IF(SUBSTITUTE(AN25,"　","")="",0,IF($CV$3&lt;=CODE(AN25),IF(AND($DB$3&lt;=CODE(AN25),CODE(AN25)&lt;=$DD$3),0,IF(AND($DG$3&lt;=CODE(AN25),CODE(AN25)&lt;=$DI$3),0,1)),0)),1)</f>
        <v>0</v>
      </c>
      <c r="DU25" s="411">
        <f>IF(ISERROR(VLOOKUP(AP25,'環境依存文字（電子入札利用不可）'!$A:$A,1,FALSE))=TRUE,IF(SUBSTITUTE(AP25,"　","")="",0,IF($CV$3&lt;=CODE(AP25),IF(AND($DB$3&lt;=CODE(AP25),CODE(AP25)&lt;=$DD$3),0,IF(AND($DG$3&lt;=CODE(AP25),CODE(AP25)&lt;=$DI$3),0,1)),0)),1)</f>
        <v>0</v>
      </c>
      <c r="DW25" s="411">
        <f>IF(ISERROR(VLOOKUP(AR25,'環境依存文字（電子入札利用不可）'!$A:$A,1,FALSE))=TRUE,IF(SUBSTITUTE(AR25,"　","")="",0,IF($CV$3&lt;=CODE(AR25),IF(AND($DB$3&lt;=CODE(AR25),CODE(AR25)&lt;=$DD$3),0,IF(AND($DG$3&lt;=CODE(AR25),CODE(AR25)&lt;=$DI$3),0,1)),0)),1)</f>
        <v>0</v>
      </c>
      <c r="DY25" s="411">
        <f>IF(ISERROR(VLOOKUP(AT25,'環境依存文字（電子入札利用不可）'!$A:$A,1,FALSE))=TRUE,IF(SUBSTITUTE(AT25,"　","")="",0,IF($CV$3&lt;=CODE(AT25),IF(AND($DB$3&lt;=CODE(AT25),CODE(AT25)&lt;=$DD$3),0,IF(AND($DG$3&lt;=CODE(AT25),CODE(AT25)&lt;=$DI$3),0,1)),0)),1)</f>
        <v>0</v>
      </c>
      <c r="EA25" s="411">
        <f>IF(ISERROR(VLOOKUP(AV25,'環境依存文字（電子入札利用不可）'!$A:$A,1,FALSE))=TRUE,IF(SUBSTITUTE(AV25,"　","")="",0,IF($CV$3&lt;=CODE(AV25),IF(AND($DB$3&lt;=CODE(AV25),CODE(AV25)&lt;=$DD$3),0,IF(AND($DG$3&lt;=CODE(AV25),CODE(AV25)&lt;=$DI$3),0,1)),0)),1)</f>
        <v>0</v>
      </c>
      <c r="EC25" s="411">
        <f>IF(ISERROR(VLOOKUP(AX25,'環境依存文字（電子入札利用不可）'!$A:$A,1,FALSE))=TRUE,IF(SUBSTITUTE(AX25,"　","")="",0,IF($CV$3&lt;=CODE(AX25),IF(AND($DB$3&lt;=CODE(AX25),CODE(AX25)&lt;=$DD$3),0,IF(AND($DG$3&lt;=CODE(AX25),CODE(AX25)&lt;=$DI$3),0,1)),0)),1)</f>
        <v>0</v>
      </c>
      <c r="EE25" s="411">
        <f>IF(ISERROR(VLOOKUP(AZ25,'環境依存文字（電子入札利用不可）'!$A:$A,1,FALSE))=TRUE,IF(SUBSTITUTE(AZ25,"　","")="",0,IF($CV$3&lt;=CODE(AZ25),IF(AND($DB$3&lt;=CODE(AZ25),CODE(AZ25)&lt;=$DD$3),0,IF(AND($DG$3&lt;=CODE(AZ25),CODE(AZ25)&lt;=$DI$3),0,1)),0)),1)</f>
        <v>0</v>
      </c>
      <c r="EG25" s="411">
        <f>IF(ISERROR(VLOOKUP(BB25,'環境依存文字（電子入札利用不可）'!$A:$A,1,FALSE))=TRUE,IF(SUBSTITUTE(BB25,"　","")="",0,IF($CV$3&lt;=CODE(BB25),IF(AND($DB$3&lt;=CODE(BB25),CODE(BB25)&lt;=$DD$3),0,IF(AND($DG$3&lt;=CODE(BB25),CODE(BB25)&lt;=$DI$3),0,1)),0)),1)</f>
        <v>0</v>
      </c>
      <c r="EI25" s="411">
        <f>IF(ISERROR(VLOOKUP(BD25,'環境依存文字（電子入札利用不可）'!$A:$A,1,FALSE))=TRUE,IF(SUBSTITUTE(BD25,"　","")="",0,IF($CV$3&lt;=CODE(BD25),IF(AND($DB$3&lt;=CODE(BD25),CODE(BD25)&lt;=$DD$3),0,IF(AND($DG$3&lt;=CODE(BD25),CODE(BD25)&lt;=$DI$3),0,1)),0)),1)</f>
        <v>0</v>
      </c>
      <c r="EK25" s="411">
        <f>IF(ISERROR(VLOOKUP(BF25,'環境依存文字（電子入札利用不可）'!$A:$A,1,FALSE))=TRUE,IF(SUBSTITUTE(BF25,"　","")="",0,IF($CV$3&lt;=CODE(BF25),IF(AND($DB$3&lt;=CODE(BF25),CODE(BF25)&lt;=$DD$3),0,IF(AND($DG$3&lt;=CODE(BF25),CODE(BF25)&lt;=$DI$3),0,1)),0)),1)</f>
        <v>0</v>
      </c>
      <c r="EM25" s="411">
        <f>IF(ISERROR(VLOOKUP(BH25,'環境依存文字（電子入札利用不可）'!$A:$A,1,FALSE))=TRUE,IF(SUBSTITUTE(BH25,"　","")="",0,IF($CV$3&lt;=CODE(BH25),IF(AND($DB$3&lt;=CODE(BH25),CODE(BH25)&lt;=$DD$3),0,IF(AND($DG$3&lt;=CODE(BH25),CODE(BH25)&lt;=$DI$3),0,1)),0)),1)</f>
        <v>0</v>
      </c>
      <c r="EO25" s="411">
        <f>IF(ISERROR(VLOOKUP(BJ25,'環境依存文字（電子入札利用不可）'!$A:$A,1,FALSE))=TRUE,IF(SUBSTITUTE(BJ25,"　","")="",0,IF($CV$3&lt;=CODE(BJ25),IF(AND($DB$3&lt;=CODE(BJ25),CODE(BJ25)&lt;=$DD$3),0,IF(AND($DG$3&lt;=CODE(BJ25),CODE(BJ25)&lt;=$DI$3),0,1)),0)),1)</f>
        <v>0</v>
      </c>
      <c r="EQ25" s="411">
        <f>IF(ISERROR(VLOOKUP(BL25,'環境依存文字（電子入札利用不可）'!$A:$A,1,FALSE))=TRUE,IF(SUBSTITUTE(BL25,"　","")="",0,IF($CV$3&lt;=CODE(BL25),IF(AND($DB$3&lt;=CODE(BL25),CODE(BL25)&lt;=$DD$3),0,IF(AND($DG$3&lt;=CODE(BL25),CODE(BL25)&lt;=$DI$3),0,1)),0)),1)</f>
        <v>0</v>
      </c>
      <c r="ES25" s="411">
        <f>IF(ISERROR(VLOOKUP(BN25,'環境依存文字（電子入札利用不可）'!$A:$A,1,FALSE))=TRUE,IF(SUBSTITUTE(BN25,"　","")="",0,IF($CV$3&lt;=CODE(BN25),IF(AND($DB$3&lt;=CODE(BN25),CODE(BN25)&lt;=$DD$3),0,IF(AND($DG$3&lt;=CODE(BN25),CODE(BN25)&lt;=$DI$3),0,1)),0)),1)</f>
        <v>0</v>
      </c>
      <c r="EU25" s="411">
        <f>IF(ISERROR(VLOOKUP(BP25,'環境依存文字（電子入札利用不可）'!$A:$A,1,FALSE))=TRUE,IF(SUBSTITUTE(BP25,"　","")="",0,IF($CV$3&lt;=CODE(BP25),IF(AND($DB$3&lt;=CODE(BP25),CODE(BP25)&lt;=$DD$3),0,IF(AND($DG$3&lt;=CODE(BP25),CODE(BP25)&lt;=$DI$3),0,1)),0)),1)</f>
        <v>0</v>
      </c>
    </row>
    <row r="26" spans="1:167" s="411" customFormat="1" ht="23.25" customHeight="1">
      <c r="A26" s="26"/>
      <c r="B26" s="1276"/>
      <c r="C26" s="1277"/>
      <c r="D26" s="1277"/>
      <c r="E26" s="1277"/>
      <c r="F26" s="1277"/>
      <c r="G26" s="1277"/>
      <c r="H26" s="1277"/>
      <c r="I26" s="1277"/>
      <c r="J26" s="1277"/>
      <c r="K26" s="1277"/>
      <c r="L26" s="1277"/>
      <c r="M26" s="1277"/>
      <c r="N26" s="1277"/>
      <c r="O26" s="1277"/>
      <c r="P26" s="1277"/>
      <c r="Q26" s="1277"/>
      <c r="R26" s="1227" t="str">
        <f>+IF(入力シート!$L32="","",MID(入力シート!$L32,入力シート!BJ$20,1))</f>
        <v/>
      </c>
      <c r="S26" s="1228"/>
      <c r="T26" s="1228" t="str">
        <f>+IF(入力シート!$L32="","",MID(入力シート!$L32,入力シート!BL$20,1))</f>
        <v/>
      </c>
      <c r="U26" s="1228"/>
      <c r="V26" s="1228" t="str">
        <f>+IF(入力シート!$L32="","",MID(入力シート!$L32,入力シート!BN$20,1))</f>
        <v/>
      </c>
      <c r="W26" s="1228"/>
      <c r="X26" s="1228" t="str">
        <f>+IF(入力シート!$L32="","",MID(入力シート!$L32,入力シート!BP$20,1))</f>
        <v/>
      </c>
      <c r="Y26" s="1228"/>
      <c r="Z26" s="1228" t="str">
        <f>+IF(入力シート!$L32="","",MID(入力シート!$L32,入力シート!BR$20,1))</f>
        <v/>
      </c>
      <c r="AA26" s="1228"/>
      <c r="AB26" s="1228" t="str">
        <f>+IF(入力シート!$L32="","",MID(入力シート!$L32,入力シート!BT$20,1))</f>
        <v/>
      </c>
      <c r="AC26" s="1228"/>
      <c r="AD26" s="1228" t="str">
        <f>+IF(入力シート!$L32="","",MID(入力シート!$L32,入力シート!BV$20,1))</f>
        <v/>
      </c>
      <c r="AE26" s="1228"/>
      <c r="AF26" s="1228" t="str">
        <f>+IF(入力シート!$L32="","",MID(入力シート!$L32,入力シート!BX$20,1))</f>
        <v/>
      </c>
      <c r="AG26" s="1228"/>
      <c r="AH26" s="1228" t="str">
        <f>+IF(入力シート!$L32="","",MID(入力シート!$L32,入力シート!BZ$20,1))</f>
        <v/>
      </c>
      <c r="AI26" s="1228"/>
      <c r="AJ26" s="1228" t="str">
        <f>+IF(入力シート!$L32="","",MID(入力シート!$L32,入力シート!CB$20,1))</f>
        <v/>
      </c>
      <c r="AK26" s="1228"/>
      <c r="AL26" s="1228" t="str">
        <f>+IF(入力シート!$L32="","",MID(入力シート!$L32,入力シート!CD$20,1))</f>
        <v/>
      </c>
      <c r="AM26" s="1228"/>
      <c r="AN26" s="1228" t="str">
        <f>+IF(入力シート!$L32="","",MID(入力シート!$L32,入力シート!CF$20,1))</f>
        <v/>
      </c>
      <c r="AO26" s="1228"/>
      <c r="AP26" s="1228" t="str">
        <f>+IF(入力シート!$L32="","",MID(入力シート!$L32,入力シート!CH$20,1))</f>
        <v/>
      </c>
      <c r="AQ26" s="1228"/>
      <c r="AR26" s="1228" t="str">
        <f>+IF(入力シート!$L32="","",MID(入力シート!$L32,入力シート!CJ$20,1))</f>
        <v/>
      </c>
      <c r="AS26" s="1228"/>
      <c r="AT26" s="1228" t="str">
        <f>+IF(入力シート!$L32="","",MID(入力シート!$L32,入力シート!CL$20,1))</f>
        <v/>
      </c>
      <c r="AU26" s="1228"/>
      <c r="AV26" s="1228" t="str">
        <f>+IF(入力シート!$L32="","",MID(入力シート!$L32,入力シート!CN$20,1))</f>
        <v/>
      </c>
      <c r="AW26" s="1228"/>
      <c r="AX26" s="1228" t="str">
        <f>+IF(入力シート!$L32="","",MID(入力シート!$L32,入力シート!CP$20,1))</f>
        <v/>
      </c>
      <c r="AY26" s="1228"/>
      <c r="AZ26" s="1228" t="str">
        <f>+IF(入力シート!$L32="","",MID(入力シート!$L32,入力シート!CR$20,1))</f>
        <v/>
      </c>
      <c r="BA26" s="1228"/>
      <c r="BB26" s="1228" t="str">
        <f>+IF(入力シート!$L32="","",MID(入力シート!$L32,入力シート!CT$20,1))</f>
        <v/>
      </c>
      <c r="BC26" s="1228"/>
      <c r="BD26" s="1228" t="str">
        <f>+IF(入力シート!$L32="","",MID(入力シート!$L32,入力シート!CV$20,1))</f>
        <v/>
      </c>
      <c r="BE26" s="1228"/>
      <c r="BF26" s="1228" t="str">
        <f>+IF(入力シート!$L32="","",MID(入力シート!$L32,入力シート!CX$20,1))</f>
        <v/>
      </c>
      <c r="BG26" s="1228"/>
      <c r="BH26" s="1228" t="str">
        <f>+IF(入力シート!$L32="","",MID(入力シート!$L32,入力シート!CZ$20,1))</f>
        <v/>
      </c>
      <c r="BI26" s="1228"/>
      <c r="BJ26" s="1228" t="str">
        <f>+IF(入力シート!$L32="","",MID(入力シート!$L32,入力シート!DB$20,1))</f>
        <v/>
      </c>
      <c r="BK26" s="1228"/>
      <c r="BL26" s="1228" t="str">
        <f>+IF(入力シート!$L32="","",MID(入力シート!$L32,入力シート!DD$20,1))</f>
        <v/>
      </c>
      <c r="BM26" s="1228"/>
      <c r="BN26" s="1228" t="str">
        <f>+IF(入力シート!$L32="","",MID(入力シート!$L32,入力シート!DF$20,1))</f>
        <v/>
      </c>
      <c r="BO26" s="1228"/>
      <c r="BP26" s="1228" t="str">
        <f>+IF(入力シート!$L32="","",MID(入力シート!$L32,入力シート!DH$20,1))</f>
        <v/>
      </c>
      <c r="BQ26" s="1247"/>
      <c r="BR26" s="1262"/>
      <c r="BS26" s="1263"/>
      <c r="BT26" s="1269"/>
      <c r="BU26" s="1270"/>
      <c r="BV26" s="1270"/>
      <c r="BW26" s="1271"/>
      <c r="BX26" s="438" t="str">
        <f>+IF(入力シート!AA32="","",IF(MID(TEXT(入力シート!AA32,"00#"),1,1)="","",MID(TEXT(入力シート!AA32,"00#"),1,1)))</f>
        <v/>
      </c>
      <c r="BY26" s="439" t="str">
        <f>+IF(入力シート!AA32="","",IF(MID(TEXT(入力シート!AA32,"00#"),2,1)="","",MID(TEXT(入力シート!AA32,"00#"),2,1)))</f>
        <v/>
      </c>
      <c r="BZ26" s="440" t="str">
        <f>+IF(入力シート!AA32="","",IF(MID(TEXT(入力シート!AA32,"00#"),3,1)="","",MID(TEXT(入力シート!AA32,"00#"),3,1)))</f>
        <v/>
      </c>
      <c r="CA26" s="430" t="s">
        <v>34</v>
      </c>
      <c r="CB26" s="441" t="str">
        <f>+IF(入力シート!AD32="","",IF(MID(TEXT(入力シート!AD32,"000#"),1,1)="","",MID(TEXT(入力シート!AD32,"000#"),1,1)))</f>
        <v/>
      </c>
      <c r="CC26" s="432" t="str">
        <f>+IF(入力シート!AD32="","",IF(MID(TEXT(入力シート!AD32,"000#"),2,1)="","",MID(TEXT(入力シート!AD32,"000#"),2,1)))</f>
        <v/>
      </c>
      <c r="CD26" s="432" t="str">
        <f>+IF(入力シート!AD32="","",IF(MID(TEXT(入力シート!AD32,"000#"),3,1)="","",MID(TEXT(入力シート!AD32,"000#"),3,1)))</f>
        <v/>
      </c>
      <c r="CE26" s="433" t="str">
        <f>+IF(入力シート!AD32="","",IF(MID(TEXT(入力シート!AD32,"000#"),4,1)="","",MID(TEXT(入力シート!AD32,"000#"),4,1)))</f>
        <v/>
      </c>
      <c r="CF26" s="441" t="str">
        <f>+IF(入力シート!$AZ32="","",MID(入力シート!$AZ32,入力シート!BJ$16,1))</f>
        <v>-</v>
      </c>
      <c r="CG26" s="439" t="str">
        <f>+IF(入力シート!$AZ32="","",MID(入力シート!$AZ32,入力シート!BK$16,1))</f>
        <v>-</v>
      </c>
      <c r="CH26" s="439" t="str">
        <f>+IF(入力シート!$AZ32="","",MID(入力シート!$AZ32,入力シート!BL$16,1))</f>
        <v/>
      </c>
      <c r="CI26" s="439" t="str">
        <f>+IF(入力シート!$AZ32="","",MID(入力シート!$AZ32,入力シート!BM$16,1))</f>
        <v/>
      </c>
      <c r="CJ26" s="439" t="str">
        <f>+IF(入力シート!$AZ32="","",MID(入力シート!$AZ32,入力シート!BN$16,1))</f>
        <v/>
      </c>
      <c r="CK26" s="439" t="str">
        <f>+IF(入力シート!$AZ32="","",MID(入力シート!$AZ32,入力シート!BO$16,1))</f>
        <v/>
      </c>
      <c r="CL26" s="439" t="str">
        <f>+IF(入力シート!$AZ32="","",MID(入力シート!$AZ32,入力シート!BP$16,1))</f>
        <v/>
      </c>
      <c r="CM26" s="432" t="str">
        <f>+IF(入力シート!$AZ32="","",MID(入力シート!$AZ32,入力シート!BQ$16,1))</f>
        <v/>
      </c>
      <c r="CN26" s="432" t="str">
        <f>+IF(入力シート!$AZ32="","",MID(入力シート!$AZ32,入力シート!BR$16,1))</f>
        <v/>
      </c>
      <c r="CO26" s="432" t="str">
        <f>+IF(入力シート!$AZ32="","",MID(入力シート!$AZ32,入力シート!BS$16,1))</f>
        <v/>
      </c>
      <c r="CP26" s="442" t="str">
        <f>+IF(入力シート!$AZ32="","",MID(入力シート!$AZ32,入力シート!BT$16,1))</f>
        <v/>
      </c>
      <c r="CQ26" s="433" t="str">
        <f>+IF(入力シート!$AZ32="","",MID(入力シート!$AZ32,入力シート!BU$16,1))</f>
        <v/>
      </c>
      <c r="CS26" s="589"/>
      <c r="CU26" s="589">
        <f>+SUM(CV26:GR26)</f>
        <v>0</v>
      </c>
      <c r="CW26" s="411">
        <f>IF(ISERROR(VLOOKUP(R26,'環境依存文字（電子入札利用不可）'!$A:$A,1,FALSE))=TRUE,IF(SUBSTITUTE(R26,"　","")="",0,IF($CV$3&lt;=CODE(R26),IF(AND($DB$3&lt;=CODE(R26),CODE(R26)&lt;=$DD$3),0,IF(AND($DG$3&lt;=CODE(R26),CODE(R26)&lt;=$DI$3),0,1)),0)),1)</f>
        <v>0</v>
      </c>
      <c r="CY26" s="411">
        <f>IF(ISERROR(VLOOKUP(T26,'環境依存文字（電子入札利用不可）'!$A:$A,1,FALSE))=TRUE,IF(SUBSTITUTE(T26,"　","")="",0,IF($CV$3&lt;=CODE(T26),IF(AND($DB$3&lt;=CODE(T26),CODE(T26)&lt;=$DD$3),0,IF(AND($DG$3&lt;=CODE(T26),CODE(T26)&lt;=$DI$3),0,1)),0)),1)</f>
        <v>0</v>
      </c>
      <c r="DA26" s="411">
        <f>IF(ISERROR(VLOOKUP(V26,'環境依存文字（電子入札利用不可）'!$A:$A,1,FALSE))=TRUE,IF(SUBSTITUTE(V26,"　","")="",0,IF($CV$3&lt;=CODE(V26),IF(AND($DB$3&lt;=CODE(V26),CODE(V26)&lt;=$DD$3),0,IF(AND($DG$3&lt;=CODE(V26),CODE(V26)&lt;=$DI$3),0,1)),0)),1)</f>
        <v>0</v>
      </c>
      <c r="DC26" s="411">
        <f>IF(ISERROR(VLOOKUP(X26,'環境依存文字（電子入札利用不可）'!$A:$A,1,FALSE))=TRUE,IF(SUBSTITUTE(X26,"　","")="",0,IF($CV$3&lt;=CODE(X26),IF(AND($DB$3&lt;=CODE(X26),CODE(X26)&lt;=$DD$3),0,IF(AND($DG$3&lt;=CODE(X26),CODE(X26)&lt;=$DI$3),0,1)),0)),1)</f>
        <v>0</v>
      </c>
      <c r="DE26" s="411">
        <f>IF(ISERROR(VLOOKUP(Z26,'環境依存文字（電子入札利用不可）'!$A:$A,1,FALSE))=TRUE,IF(SUBSTITUTE(Z26,"　","")="",0,IF($CV$3&lt;=CODE(Z26),IF(AND($DB$3&lt;=CODE(Z26),CODE(Z26)&lt;=$DD$3),0,IF(AND($DG$3&lt;=CODE(Z26),CODE(Z26)&lt;=$DI$3),0,1)),0)),1)</f>
        <v>0</v>
      </c>
      <c r="DG26" s="411">
        <f>IF(ISERROR(VLOOKUP(AB26,'環境依存文字（電子入札利用不可）'!$A:$A,1,FALSE))=TRUE,IF(SUBSTITUTE(AB26,"　","")="",0,IF($CV$3&lt;=CODE(AB26),IF(AND($DB$3&lt;=CODE(AB26),CODE(AB26)&lt;=$DD$3),0,IF(AND($DG$3&lt;=CODE(AB26),CODE(AB26)&lt;=$DI$3),0,1)),0)),1)</f>
        <v>0</v>
      </c>
      <c r="DI26" s="411">
        <f>IF(ISERROR(VLOOKUP(AD26,'環境依存文字（電子入札利用不可）'!$A:$A,1,FALSE))=TRUE,IF(SUBSTITUTE(AD26,"　","")="",0,IF($CV$3&lt;=CODE(AD26),IF(AND($DB$3&lt;=CODE(AD26),CODE(AD26)&lt;=$DD$3),0,IF(AND($DG$3&lt;=CODE(AD26),CODE(AD26)&lt;=$DI$3),0,1)),0)),1)</f>
        <v>0</v>
      </c>
      <c r="DK26" s="411">
        <f>IF(ISERROR(VLOOKUP(AF26,'環境依存文字（電子入札利用不可）'!$A:$A,1,FALSE))=TRUE,IF(SUBSTITUTE(AF26,"　","")="",0,IF($CV$3&lt;=CODE(AF26),IF(AND($DB$3&lt;=CODE(AF26),CODE(AF26)&lt;=$DD$3),0,IF(AND($DG$3&lt;=CODE(AF26),CODE(AF26)&lt;=$DI$3),0,1)),0)),1)</f>
        <v>0</v>
      </c>
      <c r="DM26" s="411">
        <f>IF(ISERROR(VLOOKUP(AH26,'環境依存文字（電子入札利用不可）'!$A:$A,1,FALSE))=TRUE,IF(SUBSTITUTE(AH26,"　","")="",0,IF($CV$3&lt;=CODE(AH26),IF(AND($DB$3&lt;=CODE(AH26),CODE(AH26)&lt;=$DD$3),0,IF(AND($DG$3&lt;=CODE(AH26),CODE(AH26)&lt;=$DI$3),0,1)),0)),1)</f>
        <v>0</v>
      </c>
      <c r="DO26" s="411">
        <f>IF(ISERROR(VLOOKUP(AJ26,'環境依存文字（電子入札利用不可）'!$A:$A,1,FALSE))=TRUE,IF(SUBSTITUTE(AJ26,"　","")="",0,IF($CV$3&lt;=CODE(AJ26),IF(AND($DB$3&lt;=CODE(AJ26),CODE(AJ26)&lt;=$DD$3),0,IF(AND($DG$3&lt;=CODE(AJ26),CODE(AJ26)&lt;=$DI$3),0,1)),0)),1)</f>
        <v>0</v>
      </c>
      <c r="DQ26" s="411">
        <f>IF(ISERROR(VLOOKUP(AL26,'環境依存文字（電子入札利用不可）'!$A:$A,1,FALSE))=TRUE,IF(SUBSTITUTE(AL26,"　","")="",0,IF($CV$3&lt;=CODE(AL26),IF(AND($DB$3&lt;=CODE(AL26),CODE(AL26)&lt;=$DD$3),0,IF(AND($DG$3&lt;=CODE(AL26),CODE(AL26)&lt;=$DI$3),0,1)),0)),1)</f>
        <v>0</v>
      </c>
      <c r="DS26" s="411">
        <f>IF(ISERROR(VLOOKUP(AN26,'環境依存文字（電子入札利用不可）'!$A:$A,1,FALSE))=TRUE,IF(SUBSTITUTE(AN26,"　","")="",0,IF($CV$3&lt;=CODE(AN26),IF(AND($DB$3&lt;=CODE(AN26),CODE(AN26)&lt;=$DD$3),0,IF(AND($DG$3&lt;=CODE(AN26),CODE(AN26)&lt;=$DI$3),0,1)),0)),1)</f>
        <v>0</v>
      </c>
      <c r="DU26" s="411">
        <f>IF(ISERROR(VLOOKUP(AP26,'環境依存文字（電子入札利用不可）'!$A:$A,1,FALSE))=TRUE,IF(SUBSTITUTE(AP26,"　","")="",0,IF($CV$3&lt;=CODE(AP26),IF(AND($DB$3&lt;=CODE(AP26),CODE(AP26)&lt;=$DD$3),0,IF(AND($DG$3&lt;=CODE(AP26),CODE(AP26)&lt;=$DI$3),0,1)),0)),1)</f>
        <v>0</v>
      </c>
      <c r="DW26" s="411">
        <f>IF(ISERROR(VLOOKUP(AR26,'環境依存文字（電子入札利用不可）'!$A:$A,1,FALSE))=TRUE,IF(SUBSTITUTE(AR26,"　","")="",0,IF($CV$3&lt;=CODE(AR26),IF(AND($DB$3&lt;=CODE(AR26),CODE(AR26)&lt;=$DD$3),0,IF(AND($DG$3&lt;=CODE(AR26),CODE(AR26)&lt;=$DI$3),0,1)),0)),1)</f>
        <v>0</v>
      </c>
      <c r="DY26" s="411">
        <f>IF(ISERROR(VLOOKUP(AT26,'環境依存文字（電子入札利用不可）'!$A:$A,1,FALSE))=TRUE,IF(SUBSTITUTE(AT26,"　","")="",0,IF($CV$3&lt;=CODE(AT26),IF(AND($DB$3&lt;=CODE(AT26),CODE(AT26)&lt;=$DD$3),0,IF(AND($DG$3&lt;=CODE(AT26),CODE(AT26)&lt;=$DI$3),0,1)),0)),1)</f>
        <v>0</v>
      </c>
      <c r="EA26" s="411">
        <f>IF(ISERROR(VLOOKUP(AV26,'環境依存文字（電子入札利用不可）'!$A:$A,1,FALSE))=TRUE,IF(SUBSTITUTE(AV26,"　","")="",0,IF($CV$3&lt;=CODE(AV26),IF(AND($DB$3&lt;=CODE(AV26),CODE(AV26)&lt;=$DD$3),0,IF(AND($DG$3&lt;=CODE(AV26),CODE(AV26)&lt;=$DI$3),0,1)),0)),1)</f>
        <v>0</v>
      </c>
      <c r="EC26" s="411">
        <f>IF(ISERROR(VLOOKUP(AX26,'環境依存文字（電子入札利用不可）'!$A:$A,1,FALSE))=TRUE,IF(SUBSTITUTE(AX26,"　","")="",0,IF($CV$3&lt;=CODE(AX26),IF(AND($DB$3&lt;=CODE(AX26),CODE(AX26)&lt;=$DD$3),0,IF(AND($DG$3&lt;=CODE(AX26),CODE(AX26)&lt;=$DI$3),0,1)),0)),1)</f>
        <v>0</v>
      </c>
      <c r="EE26" s="411">
        <f>IF(ISERROR(VLOOKUP(AZ26,'環境依存文字（電子入札利用不可）'!$A:$A,1,FALSE))=TRUE,IF(SUBSTITUTE(AZ26,"　","")="",0,IF($CV$3&lt;=CODE(AZ26),IF(AND($DB$3&lt;=CODE(AZ26),CODE(AZ26)&lt;=$DD$3),0,IF(AND($DG$3&lt;=CODE(AZ26),CODE(AZ26)&lt;=$DI$3),0,1)),0)),1)</f>
        <v>0</v>
      </c>
      <c r="EG26" s="411">
        <f>IF(ISERROR(VLOOKUP(BB26,'環境依存文字（電子入札利用不可）'!$A:$A,1,FALSE))=TRUE,IF(SUBSTITUTE(BB26,"　","")="",0,IF($CV$3&lt;=CODE(BB26),IF(AND($DB$3&lt;=CODE(BB26),CODE(BB26)&lt;=$DD$3),0,IF(AND($DG$3&lt;=CODE(BB26),CODE(BB26)&lt;=$DI$3),0,1)),0)),1)</f>
        <v>0</v>
      </c>
      <c r="EI26" s="411">
        <f>IF(ISERROR(VLOOKUP(BD26,'環境依存文字（電子入札利用不可）'!$A:$A,1,FALSE))=TRUE,IF(SUBSTITUTE(BD26,"　","")="",0,IF($CV$3&lt;=CODE(BD26),IF(AND($DB$3&lt;=CODE(BD26),CODE(BD26)&lt;=$DD$3),0,IF(AND($DG$3&lt;=CODE(BD26),CODE(BD26)&lt;=$DI$3),0,1)),0)),1)</f>
        <v>0</v>
      </c>
      <c r="EK26" s="411">
        <f>IF(ISERROR(VLOOKUP(BF26,'環境依存文字（電子入札利用不可）'!$A:$A,1,FALSE))=TRUE,IF(SUBSTITUTE(BF26,"　","")="",0,IF($CV$3&lt;=CODE(BF26),IF(AND($DB$3&lt;=CODE(BF26),CODE(BF26)&lt;=$DD$3),0,IF(AND($DG$3&lt;=CODE(BF26),CODE(BF26)&lt;=$DI$3),0,1)),0)),1)</f>
        <v>0</v>
      </c>
      <c r="EM26" s="411">
        <f>IF(ISERROR(VLOOKUP(BH26,'環境依存文字（電子入札利用不可）'!$A:$A,1,FALSE))=TRUE,IF(SUBSTITUTE(BH26,"　","")="",0,IF($CV$3&lt;=CODE(BH26),IF(AND($DB$3&lt;=CODE(BH26),CODE(BH26)&lt;=$DD$3),0,IF(AND($DG$3&lt;=CODE(BH26),CODE(BH26)&lt;=$DI$3),0,1)),0)),1)</f>
        <v>0</v>
      </c>
      <c r="EO26" s="411">
        <f>IF(ISERROR(VLOOKUP(BJ26,'環境依存文字（電子入札利用不可）'!$A:$A,1,FALSE))=TRUE,IF(SUBSTITUTE(BJ26,"　","")="",0,IF($CV$3&lt;=CODE(BJ26),IF(AND($DB$3&lt;=CODE(BJ26),CODE(BJ26)&lt;=$DD$3),0,IF(AND($DG$3&lt;=CODE(BJ26),CODE(BJ26)&lt;=$DI$3),0,1)),0)),1)</f>
        <v>0</v>
      </c>
      <c r="EQ26" s="411">
        <f>IF(ISERROR(VLOOKUP(BL26,'環境依存文字（電子入札利用不可）'!$A:$A,1,FALSE))=TRUE,IF(SUBSTITUTE(BL26,"　","")="",0,IF($CV$3&lt;=CODE(BL26),IF(AND($DB$3&lt;=CODE(BL26),CODE(BL26)&lt;=$DD$3),0,IF(AND($DG$3&lt;=CODE(BL26),CODE(BL26)&lt;=$DI$3),0,1)),0)),1)</f>
        <v>0</v>
      </c>
      <c r="ES26" s="411">
        <f>IF(ISERROR(VLOOKUP(BN26,'環境依存文字（電子入札利用不可）'!$A:$A,1,FALSE))=TRUE,IF(SUBSTITUTE(BN26,"　","")="",0,IF($CV$3&lt;=CODE(BN26),IF(AND($DB$3&lt;=CODE(BN26),CODE(BN26)&lt;=$DD$3),0,IF(AND($DG$3&lt;=CODE(BN26),CODE(BN26)&lt;=$DI$3),0,1)),0)),1)</f>
        <v>0</v>
      </c>
      <c r="EU26" s="411">
        <f>IF(ISERROR(VLOOKUP(BP26,'環境依存文字（電子入札利用不可）'!$A:$A,1,FALSE))=TRUE,IF(SUBSTITUTE(BP26,"　","")="",0,IF($CV$3&lt;=CODE(BP26),IF(AND($DB$3&lt;=CODE(BP26),CODE(BP26)&lt;=$DD$3),0,IF(AND($DG$3&lt;=CODE(BP26),CODE(BP26)&lt;=$DI$3),0,1)),0)),1)</f>
        <v>0</v>
      </c>
    </row>
    <row r="27" spans="1:167" s="411" customFormat="1" ht="23.25" customHeight="1" thickBot="1">
      <c r="A27" s="26"/>
      <c r="B27" s="1250"/>
      <c r="C27" s="1251"/>
      <c r="D27" s="1251"/>
      <c r="E27" s="1251"/>
      <c r="F27" s="1251"/>
      <c r="G27" s="1251"/>
      <c r="H27" s="1251"/>
      <c r="I27" s="1251"/>
      <c r="J27" s="1251"/>
      <c r="K27" s="1251"/>
      <c r="L27" s="1251"/>
      <c r="M27" s="1251"/>
      <c r="N27" s="1251"/>
      <c r="O27" s="1251"/>
      <c r="P27" s="1251"/>
      <c r="Q27" s="1251"/>
      <c r="R27" s="1227" t="str">
        <f>+IF(入力シート!$L33="","",MID(入力シート!$L33,入力シート!BJ$20,1))</f>
        <v/>
      </c>
      <c r="S27" s="1228"/>
      <c r="T27" s="1228" t="str">
        <f>+IF(入力シート!$L33="","",MID(入力シート!$L33,入力シート!BL$20,1))</f>
        <v/>
      </c>
      <c r="U27" s="1228"/>
      <c r="V27" s="1228" t="str">
        <f>+IF(入力シート!$L33="","",MID(入力シート!$L33,入力シート!BN$20,1))</f>
        <v/>
      </c>
      <c r="W27" s="1228"/>
      <c r="X27" s="1228" t="str">
        <f>+IF(入力シート!$L33="","",MID(入力シート!$L33,入力シート!BP$20,1))</f>
        <v/>
      </c>
      <c r="Y27" s="1228"/>
      <c r="Z27" s="1228" t="str">
        <f>+IF(入力シート!$L33="","",MID(入力シート!$L33,入力シート!BR$20,1))</f>
        <v/>
      </c>
      <c r="AA27" s="1228"/>
      <c r="AB27" s="1228" t="str">
        <f>+IF(入力シート!$L33="","",MID(入力シート!$L33,入力シート!BT$20,1))</f>
        <v/>
      </c>
      <c r="AC27" s="1228"/>
      <c r="AD27" s="1228" t="str">
        <f>+IF(入力シート!$L33="","",MID(入力シート!$L33,入力シート!BV$20,1))</f>
        <v/>
      </c>
      <c r="AE27" s="1228"/>
      <c r="AF27" s="1228" t="str">
        <f>+IF(入力シート!$L33="","",MID(入力シート!$L33,入力シート!BX$20,1))</f>
        <v/>
      </c>
      <c r="AG27" s="1228"/>
      <c r="AH27" s="1228" t="str">
        <f>+IF(入力シート!$L33="","",MID(入力シート!$L33,入力シート!BZ$20,1))</f>
        <v/>
      </c>
      <c r="AI27" s="1228"/>
      <c r="AJ27" s="1228" t="str">
        <f>+IF(入力シート!$L33="","",MID(入力シート!$L33,入力シート!CB$20,1))</f>
        <v/>
      </c>
      <c r="AK27" s="1228"/>
      <c r="AL27" s="1228" t="str">
        <f>+IF(入力シート!$L33="","",MID(入力シート!$L33,入力シート!CD$20,1))</f>
        <v/>
      </c>
      <c r="AM27" s="1228"/>
      <c r="AN27" s="1228" t="str">
        <f>+IF(入力シート!$L33="","",MID(入力シート!$L33,入力シート!CF$20,1))</f>
        <v/>
      </c>
      <c r="AO27" s="1228"/>
      <c r="AP27" s="1228" t="str">
        <f>+IF(入力シート!$L33="","",MID(入力シート!$L33,入力シート!CH$20,1))</f>
        <v/>
      </c>
      <c r="AQ27" s="1228"/>
      <c r="AR27" s="1228" t="str">
        <f>+IF(入力シート!$L33="","",MID(入力シート!$L33,入力シート!CJ$20,1))</f>
        <v/>
      </c>
      <c r="AS27" s="1228"/>
      <c r="AT27" s="1228" t="str">
        <f>+IF(入力シート!$L33="","",MID(入力シート!$L33,入力シート!CL$20,1))</f>
        <v/>
      </c>
      <c r="AU27" s="1228"/>
      <c r="AV27" s="1228" t="str">
        <f>+IF(入力シート!$L33="","",MID(入力シート!$L33,入力シート!CN$20,1))</f>
        <v/>
      </c>
      <c r="AW27" s="1228"/>
      <c r="AX27" s="1228" t="str">
        <f>+IF(入力シート!$L33="","",MID(入力シート!$L33,入力シート!CP$20,1))</f>
        <v/>
      </c>
      <c r="AY27" s="1228"/>
      <c r="AZ27" s="1228" t="str">
        <f>+IF(入力シート!$L33="","",MID(入力シート!$L33,入力シート!CR$20,1))</f>
        <v/>
      </c>
      <c r="BA27" s="1228"/>
      <c r="BB27" s="1228" t="str">
        <f>+IF(入力シート!$L33="","",MID(入力シート!$L33,入力シート!CT$20,1))</f>
        <v/>
      </c>
      <c r="BC27" s="1228"/>
      <c r="BD27" s="1228" t="str">
        <f>+IF(入力シート!$L33="","",MID(入力シート!$L33,入力シート!CV$20,1))</f>
        <v/>
      </c>
      <c r="BE27" s="1228"/>
      <c r="BF27" s="1228" t="str">
        <f>+IF(入力シート!$L33="","",MID(入力シート!$L33,入力シート!CX$20,1))</f>
        <v/>
      </c>
      <c r="BG27" s="1228"/>
      <c r="BH27" s="1228" t="str">
        <f>+IF(入力シート!$L33="","",MID(入力シート!$L33,入力シート!CZ$20,1))</f>
        <v/>
      </c>
      <c r="BI27" s="1228"/>
      <c r="BJ27" s="1228" t="str">
        <f>+IF(入力シート!$L33="","",MID(入力シート!$L33,入力シート!DB$20,1))</f>
        <v/>
      </c>
      <c r="BK27" s="1228"/>
      <c r="BL27" s="1228" t="str">
        <f>+IF(入力シート!$L33="","",MID(入力シート!$L33,入力シート!DD$20,1))</f>
        <v/>
      </c>
      <c r="BM27" s="1228"/>
      <c r="BN27" s="1228" t="str">
        <f>+IF(入力シート!$L33="","",MID(入力シート!$L33,入力シート!DF$20,1))</f>
        <v/>
      </c>
      <c r="BO27" s="1228"/>
      <c r="BP27" s="1228" t="str">
        <f>+IF(入力シート!$L33="","",MID(入力シート!$L33,入力シート!DH$20,1))</f>
        <v/>
      </c>
      <c r="BQ27" s="1247"/>
      <c r="BR27" s="1262"/>
      <c r="BS27" s="1263"/>
      <c r="BT27" s="1272"/>
      <c r="BU27" s="1273"/>
      <c r="BV27" s="1273"/>
      <c r="BW27" s="1274"/>
      <c r="BX27" s="438" t="str">
        <f>+IF(入力シート!AA33="","",IF(MID(TEXT(入力シート!AA33,"00#"),1,1)="","",MID(TEXT(入力シート!AA33,"00#"),1,1)))</f>
        <v/>
      </c>
      <c r="BY27" s="439" t="str">
        <f>+IF(入力シート!AA33="","",IF(MID(TEXT(入力シート!AA33,"00#"),2,1)="","",MID(TEXT(入力シート!AA33,"00#"),2,1)))</f>
        <v/>
      </c>
      <c r="BZ27" s="440" t="str">
        <f>+IF(入力シート!AA33="","",IF(MID(TEXT(入力シート!AA33,"00#"),3,1)="","",MID(TEXT(入力シート!AA33,"00#"),3,1)))</f>
        <v/>
      </c>
      <c r="CA27" s="430" t="s">
        <v>34</v>
      </c>
      <c r="CB27" s="441" t="str">
        <f>+IF(入力シート!AD33="","",IF(MID(TEXT(入力シート!AD33,"000#"),1,1)="","",MID(TEXT(入力シート!AD33,"000#"),1,1)))</f>
        <v/>
      </c>
      <c r="CC27" s="432" t="str">
        <f>+IF(入力シート!AD33="","",IF(MID(TEXT(入力シート!AD33,"000#"),2,1)="","",MID(TEXT(入力シート!AD33,"000#"),2,1)))</f>
        <v/>
      </c>
      <c r="CD27" s="432" t="str">
        <f>+IF(入力シート!AD33="","",IF(MID(TEXT(入力シート!AD33,"000#"),3,1)="","",MID(TEXT(入力シート!AD33,"000#"),3,1)))</f>
        <v/>
      </c>
      <c r="CE27" s="433" t="str">
        <f>+IF(入力シート!AD33="","",IF(MID(TEXT(入力シート!AD33,"000#"),4,1)="","",MID(TEXT(入力シート!AD33,"000#"),4,1)))</f>
        <v/>
      </c>
      <c r="CF27" s="441" t="str">
        <f>+IF(入力シート!$AZ33="","",MID(入力シート!$AZ33,入力シート!BJ$16,1))</f>
        <v>-</v>
      </c>
      <c r="CG27" s="439" t="str">
        <f>+IF(入力シート!$AZ33="","",MID(入力シート!$AZ33,入力シート!BK$16,1))</f>
        <v>-</v>
      </c>
      <c r="CH27" s="439" t="str">
        <f>+IF(入力シート!$AZ33="","",MID(入力シート!$AZ33,入力シート!BL$16,1))</f>
        <v/>
      </c>
      <c r="CI27" s="439" t="str">
        <f>+IF(入力シート!$AZ33="","",MID(入力シート!$AZ33,入力シート!BM$16,1))</f>
        <v/>
      </c>
      <c r="CJ27" s="439" t="str">
        <f>+IF(入力シート!$AZ33="","",MID(入力シート!$AZ33,入力シート!BN$16,1))</f>
        <v/>
      </c>
      <c r="CK27" s="439" t="str">
        <f>+IF(入力シート!$AZ33="","",MID(入力シート!$AZ33,入力シート!BO$16,1))</f>
        <v/>
      </c>
      <c r="CL27" s="439" t="str">
        <f>+IF(入力シート!$AZ33="","",MID(入力シート!$AZ33,入力シート!BP$16,1))</f>
        <v/>
      </c>
      <c r="CM27" s="432" t="str">
        <f>+IF(入力シート!$AZ33="","",MID(入力シート!$AZ33,入力シート!BQ$16,1))</f>
        <v/>
      </c>
      <c r="CN27" s="432" t="str">
        <f>+IF(入力シート!$AZ33="","",MID(入力シート!$AZ33,入力シート!BR$16,1))</f>
        <v/>
      </c>
      <c r="CO27" s="432" t="str">
        <f>+IF(入力シート!$AZ33="","",MID(入力シート!$AZ33,入力シート!BS$16,1))</f>
        <v/>
      </c>
      <c r="CP27" s="442" t="str">
        <f>+IF(入力シート!$AZ33="","",MID(入力シート!$AZ33,入力シート!BT$16,1))</f>
        <v/>
      </c>
      <c r="CQ27" s="433" t="str">
        <f>+IF(入力シート!$AZ33="","",MID(入力シート!$AZ33,入力シート!BU$16,1))</f>
        <v/>
      </c>
      <c r="CS27" s="589"/>
      <c r="CU27" s="589">
        <f>+SUM(CV27:GR27)</f>
        <v>0</v>
      </c>
      <c r="CW27" s="411">
        <f>IF(ISERROR(VLOOKUP(R27,'環境依存文字（電子入札利用不可）'!$A:$A,1,FALSE))=TRUE,IF(SUBSTITUTE(R27,"　","")="",0,IF($CV$3&lt;=CODE(R27),IF(AND($DB$3&lt;=CODE(R27),CODE(R27)&lt;=$DD$3),0,IF(AND($DG$3&lt;=CODE(R27),CODE(R27)&lt;=$DI$3),0,1)),0)),1)</f>
        <v>0</v>
      </c>
      <c r="CY27" s="411">
        <f>IF(ISERROR(VLOOKUP(T27,'環境依存文字（電子入札利用不可）'!$A:$A,1,FALSE))=TRUE,IF(SUBSTITUTE(T27,"　","")="",0,IF($CV$3&lt;=CODE(T27),IF(AND($DB$3&lt;=CODE(T27),CODE(T27)&lt;=$DD$3),0,IF(AND($DG$3&lt;=CODE(T27),CODE(T27)&lt;=$DI$3),0,1)),0)),1)</f>
        <v>0</v>
      </c>
      <c r="DA27" s="411">
        <f>IF(ISERROR(VLOOKUP(V27,'環境依存文字（電子入札利用不可）'!$A:$A,1,FALSE))=TRUE,IF(SUBSTITUTE(V27,"　","")="",0,IF($CV$3&lt;=CODE(V27),IF(AND($DB$3&lt;=CODE(V27),CODE(V27)&lt;=$DD$3),0,IF(AND($DG$3&lt;=CODE(V27),CODE(V27)&lt;=$DI$3),0,1)),0)),1)</f>
        <v>0</v>
      </c>
      <c r="DC27" s="411">
        <f>IF(ISERROR(VLOOKUP(X27,'環境依存文字（電子入札利用不可）'!$A:$A,1,FALSE))=TRUE,IF(SUBSTITUTE(X27,"　","")="",0,IF($CV$3&lt;=CODE(X27),IF(AND($DB$3&lt;=CODE(X27),CODE(X27)&lt;=$DD$3),0,IF(AND($DG$3&lt;=CODE(X27),CODE(X27)&lt;=$DI$3),0,1)),0)),1)</f>
        <v>0</v>
      </c>
      <c r="DE27" s="411">
        <f>IF(ISERROR(VLOOKUP(Z27,'環境依存文字（電子入札利用不可）'!$A:$A,1,FALSE))=TRUE,IF(SUBSTITUTE(Z27,"　","")="",0,IF($CV$3&lt;=CODE(Z27),IF(AND($DB$3&lt;=CODE(Z27),CODE(Z27)&lt;=$DD$3),0,IF(AND($DG$3&lt;=CODE(Z27),CODE(Z27)&lt;=$DI$3),0,1)),0)),1)</f>
        <v>0</v>
      </c>
      <c r="DG27" s="411">
        <f>IF(ISERROR(VLOOKUP(AB27,'環境依存文字（電子入札利用不可）'!$A:$A,1,FALSE))=TRUE,IF(SUBSTITUTE(AB27,"　","")="",0,IF($CV$3&lt;=CODE(AB27),IF(AND($DB$3&lt;=CODE(AB27),CODE(AB27)&lt;=$DD$3),0,IF(AND($DG$3&lt;=CODE(AB27),CODE(AB27)&lt;=$DI$3),0,1)),0)),1)</f>
        <v>0</v>
      </c>
      <c r="DI27" s="411">
        <f>IF(ISERROR(VLOOKUP(AD27,'環境依存文字（電子入札利用不可）'!$A:$A,1,FALSE))=TRUE,IF(SUBSTITUTE(AD27,"　","")="",0,IF($CV$3&lt;=CODE(AD27),IF(AND($DB$3&lt;=CODE(AD27),CODE(AD27)&lt;=$DD$3),0,IF(AND($DG$3&lt;=CODE(AD27),CODE(AD27)&lt;=$DI$3),0,1)),0)),1)</f>
        <v>0</v>
      </c>
      <c r="DK27" s="411">
        <f>IF(ISERROR(VLOOKUP(AF27,'環境依存文字（電子入札利用不可）'!$A:$A,1,FALSE))=TRUE,IF(SUBSTITUTE(AF27,"　","")="",0,IF($CV$3&lt;=CODE(AF27),IF(AND($DB$3&lt;=CODE(AF27),CODE(AF27)&lt;=$DD$3),0,IF(AND($DG$3&lt;=CODE(AF27),CODE(AF27)&lt;=$DI$3),0,1)),0)),1)</f>
        <v>0</v>
      </c>
      <c r="DM27" s="411">
        <f>IF(ISERROR(VLOOKUP(AH27,'環境依存文字（電子入札利用不可）'!$A:$A,1,FALSE))=TRUE,IF(SUBSTITUTE(AH27,"　","")="",0,IF($CV$3&lt;=CODE(AH27),IF(AND($DB$3&lt;=CODE(AH27),CODE(AH27)&lt;=$DD$3),0,IF(AND($DG$3&lt;=CODE(AH27),CODE(AH27)&lt;=$DI$3),0,1)),0)),1)</f>
        <v>0</v>
      </c>
      <c r="DO27" s="411">
        <f>IF(ISERROR(VLOOKUP(AJ27,'環境依存文字（電子入札利用不可）'!$A:$A,1,FALSE))=TRUE,IF(SUBSTITUTE(AJ27,"　","")="",0,IF($CV$3&lt;=CODE(AJ27),IF(AND($DB$3&lt;=CODE(AJ27),CODE(AJ27)&lt;=$DD$3),0,IF(AND($DG$3&lt;=CODE(AJ27),CODE(AJ27)&lt;=$DI$3),0,1)),0)),1)</f>
        <v>0</v>
      </c>
      <c r="DQ27" s="411">
        <f>IF(ISERROR(VLOOKUP(AL27,'環境依存文字（電子入札利用不可）'!$A:$A,1,FALSE))=TRUE,IF(SUBSTITUTE(AL27,"　","")="",0,IF($CV$3&lt;=CODE(AL27),IF(AND($DB$3&lt;=CODE(AL27),CODE(AL27)&lt;=$DD$3),0,IF(AND($DG$3&lt;=CODE(AL27),CODE(AL27)&lt;=$DI$3),0,1)),0)),1)</f>
        <v>0</v>
      </c>
      <c r="DS27" s="411">
        <f>IF(ISERROR(VLOOKUP(AN27,'環境依存文字（電子入札利用不可）'!$A:$A,1,FALSE))=TRUE,IF(SUBSTITUTE(AN27,"　","")="",0,IF($CV$3&lt;=CODE(AN27),IF(AND($DB$3&lt;=CODE(AN27),CODE(AN27)&lt;=$DD$3),0,IF(AND($DG$3&lt;=CODE(AN27),CODE(AN27)&lt;=$DI$3),0,1)),0)),1)</f>
        <v>0</v>
      </c>
      <c r="DU27" s="411">
        <f>IF(ISERROR(VLOOKUP(AP27,'環境依存文字（電子入札利用不可）'!$A:$A,1,FALSE))=TRUE,IF(SUBSTITUTE(AP27,"　","")="",0,IF($CV$3&lt;=CODE(AP27),IF(AND($DB$3&lt;=CODE(AP27),CODE(AP27)&lt;=$DD$3),0,IF(AND($DG$3&lt;=CODE(AP27),CODE(AP27)&lt;=$DI$3),0,1)),0)),1)</f>
        <v>0</v>
      </c>
      <c r="DW27" s="411">
        <f>IF(ISERROR(VLOOKUP(AR27,'環境依存文字（電子入札利用不可）'!$A:$A,1,FALSE))=TRUE,IF(SUBSTITUTE(AR27,"　","")="",0,IF($CV$3&lt;=CODE(AR27),IF(AND($DB$3&lt;=CODE(AR27),CODE(AR27)&lt;=$DD$3),0,IF(AND($DG$3&lt;=CODE(AR27),CODE(AR27)&lt;=$DI$3),0,1)),0)),1)</f>
        <v>0</v>
      </c>
      <c r="DY27" s="411">
        <f>IF(ISERROR(VLOOKUP(AT27,'環境依存文字（電子入札利用不可）'!$A:$A,1,FALSE))=TRUE,IF(SUBSTITUTE(AT27,"　","")="",0,IF($CV$3&lt;=CODE(AT27),IF(AND($DB$3&lt;=CODE(AT27),CODE(AT27)&lt;=$DD$3),0,IF(AND($DG$3&lt;=CODE(AT27),CODE(AT27)&lt;=$DI$3),0,1)),0)),1)</f>
        <v>0</v>
      </c>
      <c r="EA27" s="411">
        <f>IF(ISERROR(VLOOKUP(AV27,'環境依存文字（電子入札利用不可）'!$A:$A,1,FALSE))=TRUE,IF(SUBSTITUTE(AV27,"　","")="",0,IF($CV$3&lt;=CODE(AV27),IF(AND($DB$3&lt;=CODE(AV27),CODE(AV27)&lt;=$DD$3),0,IF(AND($DG$3&lt;=CODE(AV27),CODE(AV27)&lt;=$DI$3),0,1)),0)),1)</f>
        <v>0</v>
      </c>
      <c r="EC27" s="411">
        <f>IF(ISERROR(VLOOKUP(AX27,'環境依存文字（電子入札利用不可）'!$A:$A,1,FALSE))=TRUE,IF(SUBSTITUTE(AX27,"　","")="",0,IF($CV$3&lt;=CODE(AX27),IF(AND($DB$3&lt;=CODE(AX27),CODE(AX27)&lt;=$DD$3),0,IF(AND($DG$3&lt;=CODE(AX27),CODE(AX27)&lt;=$DI$3),0,1)),0)),1)</f>
        <v>0</v>
      </c>
      <c r="EE27" s="411">
        <f>IF(ISERROR(VLOOKUP(AZ27,'環境依存文字（電子入札利用不可）'!$A:$A,1,FALSE))=TRUE,IF(SUBSTITUTE(AZ27,"　","")="",0,IF($CV$3&lt;=CODE(AZ27),IF(AND($DB$3&lt;=CODE(AZ27),CODE(AZ27)&lt;=$DD$3),0,IF(AND($DG$3&lt;=CODE(AZ27),CODE(AZ27)&lt;=$DI$3),0,1)),0)),1)</f>
        <v>0</v>
      </c>
      <c r="EG27" s="411">
        <f>IF(ISERROR(VLOOKUP(BB27,'環境依存文字（電子入札利用不可）'!$A:$A,1,FALSE))=TRUE,IF(SUBSTITUTE(BB27,"　","")="",0,IF($CV$3&lt;=CODE(BB27),IF(AND($DB$3&lt;=CODE(BB27),CODE(BB27)&lt;=$DD$3),0,IF(AND($DG$3&lt;=CODE(BB27),CODE(BB27)&lt;=$DI$3),0,1)),0)),1)</f>
        <v>0</v>
      </c>
      <c r="EI27" s="411">
        <f>IF(ISERROR(VLOOKUP(BD27,'環境依存文字（電子入札利用不可）'!$A:$A,1,FALSE))=TRUE,IF(SUBSTITUTE(BD27,"　","")="",0,IF($CV$3&lt;=CODE(BD27),IF(AND($DB$3&lt;=CODE(BD27),CODE(BD27)&lt;=$DD$3),0,IF(AND($DG$3&lt;=CODE(BD27),CODE(BD27)&lt;=$DI$3),0,1)),0)),1)</f>
        <v>0</v>
      </c>
      <c r="EK27" s="411">
        <f>IF(ISERROR(VLOOKUP(BF27,'環境依存文字（電子入札利用不可）'!$A:$A,1,FALSE))=TRUE,IF(SUBSTITUTE(BF27,"　","")="",0,IF($CV$3&lt;=CODE(BF27),IF(AND($DB$3&lt;=CODE(BF27),CODE(BF27)&lt;=$DD$3),0,IF(AND($DG$3&lt;=CODE(BF27),CODE(BF27)&lt;=$DI$3),0,1)),0)),1)</f>
        <v>0</v>
      </c>
      <c r="EM27" s="411">
        <f>IF(ISERROR(VLOOKUP(BH27,'環境依存文字（電子入札利用不可）'!$A:$A,1,FALSE))=TRUE,IF(SUBSTITUTE(BH27,"　","")="",0,IF($CV$3&lt;=CODE(BH27),IF(AND($DB$3&lt;=CODE(BH27),CODE(BH27)&lt;=$DD$3),0,IF(AND($DG$3&lt;=CODE(BH27),CODE(BH27)&lt;=$DI$3),0,1)),0)),1)</f>
        <v>0</v>
      </c>
      <c r="EO27" s="411">
        <f>IF(ISERROR(VLOOKUP(BJ27,'環境依存文字（電子入札利用不可）'!$A:$A,1,FALSE))=TRUE,IF(SUBSTITUTE(BJ27,"　","")="",0,IF($CV$3&lt;=CODE(BJ27),IF(AND($DB$3&lt;=CODE(BJ27),CODE(BJ27)&lt;=$DD$3),0,IF(AND($DG$3&lt;=CODE(BJ27),CODE(BJ27)&lt;=$DI$3),0,1)),0)),1)</f>
        <v>0</v>
      </c>
      <c r="EQ27" s="411">
        <f>IF(ISERROR(VLOOKUP(BL27,'環境依存文字（電子入札利用不可）'!$A:$A,1,FALSE))=TRUE,IF(SUBSTITUTE(BL27,"　","")="",0,IF($CV$3&lt;=CODE(BL27),IF(AND($DB$3&lt;=CODE(BL27),CODE(BL27)&lt;=$DD$3),0,IF(AND($DG$3&lt;=CODE(BL27),CODE(BL27)&lt;=$DI$3),0,1)),0)),1)</f>
        <v>0</v>
      </c>
      <c r="ES27" s="411">
        <f>IF(ISERROR(VLOOKUP(BN27,'環境依存文字（電子入札利用不可）'!$A:$A,1,FALSE))=TRUE,IF(SUBSTITUTE(BN27,"　","")="",0,IF($CV$3&lt;=CODE(BN27),IF(AND($DB$3&lt;=CODE(BN27),CODE(BN27)&lt;=$DD$3),0,IF(AND($DG$3&lt;=CODE(BN27),CODE(BN27)&lt;=$DI$3),0,1)),0)),1)</f>
        <v>0</v>
      </c>
      <c r="EU27" s="411">
        <f>IF(ISERROR(VLOOKUP(BP27,'環境依存文字（電子入札利用不可）'!$A:$A,1,FALSE))=TRUE,IF(SUBSTITUTE(BP27,"　","")="",0,IF($CV$3&lt;=CODE(BP27),IF(AND($DB$3&lt;=CODE(BP27),CODE(BP27)&lt;=$DD$3),0,IF(AND($DG$3&lt;=CODE(BP27),CODE(BP27)&lt;=$DI$3),0,1)),0)),1)</f>
        <v>0</v>
      </c>
    </row>
    <row r="28" spans="1:167" s="411" customFormat="1" ht="23.25" customHeight="1" thickTop="1" thickBot="1">
      <c r="A28" s="26"/>
      <c r="B28" s="1248" t="s">
        <v>48</v>
      </c>
      <c r="C28" s="1249"/>
      <c r="D28" s="1249"/>
      <c r="E28" s="1249"/>
      <c r="F28" s="1249"/>
      <c r="G28" s="1249"/>
      <c r="H28" s="1249"/>
      <c r="I28" s="1249"/>
      <c r="J28" s="1249"/>
      <c r="K28" s="1249"/>
      <c r="L28" s="1249"/>
      <c r="M28" s="1249"/>
      <c r="N28" s="1249"/>
      <c r="O28" s="1249"/>
      <c r="P28" s="1249"/>
      <c r="Q28" s="1249"/>
      <c r="R28" s="1227" t="str">
        <f>+IF(入力シート!$L34="","",MID(入力シート!$L34,入力シート!BJ$20,1))</f>
        <v/>
      </c>
      <c r="S28" s="1228"/>
      <c r="T28" s="1228" t="str">
        <f>+IF(入力シート!$L34="","",MID(入力シート!$L34,入力シート!BL$20,1))</f>
        <v/>
      </c>
      <c r="U28" s="1228"/>
      <c r="V28" s="1228" t="str">
        <f>+IF(入力シート!$L34="","",MID(入力シート!$L34,入力シート!BN$20,1))</f>
        <v/>
      </c>
      <c r="W28" s="1228"/>
      <c r="X28" s="1228" t="str">
        <f>+IF(入力シート!$L34="","",MID(入力シート!$L34,入力シート!BP$20,1))</f>
        <v/>
      </c>
      <c r="Y28" s="1228"/>
      <c r="Z28" s="1228" t="str">
        <f>+IF(入力シート!$L34="","",MID(入力シート!$L34,入力シート!BR$20,1))</f>
        <v/>
      </c>
      <c r="AA28" s="1228"/>
      <c r="AB28" s="1228" t="str">
        <f>+IF(入力シート!$L34="","",MID(入力シート!$L34,入力シート!BT$20,1))</f>
        <v/>
      </c>
      <c r="AC28" s="1228"/>
      <c r="AD28" s="1228" t="str">
        <f>+IF(入力シート!$L34="","",MID(入力シート!$L34,入力シート!BV$20,1))</f>
        <v/>
      </c>
      <c r="AE28" s="1228"/>
      <c r="AF28" s="1228" t="str">
        <f>+IF(入力シート!$L34="","",MID(入力シート!$L34,入力シート!BX$20,1))</f>
        <v/>
      </c>
      <c r="AG28" s="1228"/>
      <c r="AH28" s="1228" t="str">
        <f>+IF(入力シート!$L34="","",MID(入力シート!$L34,入力シート!BZ$20,1))</f>
        <v/>
      </c>
      <c r="AI28" s="1228"/>
      <c r="AJ28" s="1228" t="str">
        <f>+IF(入力シート!$L34="","",MID(入力シート!$L34,入力シート!CB$20,1))</f>
        <v/>
      </c>
      <c r="AK28" s="1228"/>
      <c r="AL28" s="1228" t="str">
        <f>+IF(入力シート!$L34="","",MID(入力シート!$L34,入力シート!CD$20,1))</f>
        <v/>
      </c>
      <c r="AM28" s="1228"/>
      <c r="AN28" s="1228" t="str">
        <f>+IF(入力シート!$L34="","",MID(入力シート!$L34,入力シート!CF$20,1))</f>
        <v/>
      </c>
      <c r="AO28" s="1228"/>
      <c r="AP28" s="1228" t="str">
        <f>+IF(入力シート!$L34="","",MID(入力シート!$L34,入力シート!CH$20,1))</f>
        <v/>
      </c>
      <c r="AQ28" s="1228"/>
      <c r="AR28" s="1228" t="str">
        <f>+IF(入力シート!$L34="","",MID(入力シート!$L34,入力シート!CJ$20,1))</f>
        <v/>
      </c>
      <c r="AS28" s="1228"/>
      <c r="AT28" s="1228" t="str">
        <f>+IF(入力シート!$L34="","",MID(入力シート!$L34,入力シート!CL$20,1))</f>
        <v/>
      </c>
      <c r="AU28" s="1228"/>
      <c r="AV28" s="1228" t="str">
        <f>+IF(入力シート!$L34="","",MID(入力シート!$L34,入力シート!CN$20,1))</f>
        <v/>
      </c>
      <c r="AW28" s="1228"/>
      <c r="AX28" s="1228" t="str">
        <f>+IF(入力シート!$L34="","",MID(入力シート!$L34,入力シート!CP$20,1))</f>
        <v/>
      </c>
      <c r="AY28" s="1228"/>
      <c r="AZ28" s="1228" t="str">
        <f>+IF(入力シート!$L34="","",MID(入力シート!$L34,入力シート!CR$20,1))</f>
        <v/>
      </c>
      <c r="BA28" s="1228"/>
      <c r="BB28" s="1228" t="str">
        <f>+IF(入力シート!$L34="","",MID(入力シート!$L34,入力シート!CT$20,1))</f>
        <v/>
      </c>
      <c r="BC28" s="1228"/>
      <c r="BD28" s="1228" t="str">
        <f>+IF(入力シート!$L34="","",MID(入力シート!$L34,入力シート!CV$20,1))</f>
        <v/>
      </c>
      <c r="BE28" s="1228"/>
      <c r="BF28" s="1228" t="str">
        <f>+IF(入力シート!$L34="","",MID(入力シート!$L34,入力シート!CX$20,1))</f>
        <v/>
      </c>
      <c r="BG28" s="1228"/>
      <c r="BH28" s="1228" t="str">
        <f>+IF(入力シート!$L34="","",MID(入力シート!$L34,入力シート!CZ$20,1))</f>
        <v/>
      </c>
      <c r="BI28" s="1228"/>
      <c r="BJ28" s="1228" t="str">
        <f>+IF(入力シート!$L34="","",MID(入力シート!$L34,入力シート!DB$20,1))</f>
        <v/>
      </c>
      <c r="BK28" s="1228"/>
      <c r="BL28" s="1228" t="str">
        <f>+IF(入力シート!$L34="","",MID(入力シート!$L34,入力シート!DD$20,1))</f>
        <v/>
      </c>
      <c r="BM28" s="1228"/>
      <c r="BN28" s="1228" t="str">
        <f>+IF(入力シート!$L34="","",MID(入力シート!$L34,入力シート!DF$20,1))</f>
        <v/>
      </c>
      <c r="BO28" s="1228"/>
      <c r="BP28" s="1228" t="str">
        <f>+IF(入力シート!$L34="","",MID(入力シート!$L34,入力シート!DH$20,1))</f>
        <v/>
      </c>
      <c r="BQ28" s="1247"/>
      <c r="BR28" s="1262"/>
      <c r="BS28" s="1263"/>
      <c r="BT28" s="1255" t="s">
        <v>49</v>
      </c>
      <c r="BU28" s="1256"/>
      <c r="BV28" s="1256"/>
      <c r="BW28" s="1257"/>
      <c r="BX28" s="438" t="str">
        <f>+IF(入力シート!AA34="","",IF(MID(TEXT(入力シート!AA34,"00#"),1,1)="","",MID(TEXT(入力シート!AA34,"00#"),1,1)))</f>
        <v/>
      </c>
      <c r="BY28" s="439" t="str">
        <f>+IF(入力シート!AA34="","",IF(MID(TEXT(入力シート!AA34,"00#"),2,1)="","",MID(TEXT(入力シート!AA34,"00#"),2,1)))</f>
        <v/>
      </c>
      <c r="BZ28" s="440" t="str">
        <f>+IF(入力シート!AA34="","",IF(MID(TEXT(入力シート!AA34,"00#"),3,1)="","",MID(TEXT(入力シート!AA34,"00#"),3,1)))</f>
        <v/>
      </c>
      <c r="CA28" s="430" t="s">
        <v>34</v>
      </c>
      <c r="CB28" s="441" t="str">
        <f>+IF(入力シート!AD34="","",IF(MID(TEXT(入力シート!AD34,"000#"),1,1)="","",MID(TEXT(入力シート!AD34,"000#"),1,1)))</f>
        <v/>
      </c>
      <c r="CC28" s="432" t="str">
        <f>+IF(入力シート!AD34="","",IF(MID(TEXT(入力シート!AD34,"000#"),2,1)="","",MID(TEXT(入力シート!AD34,"000#"),2,1)))</f>
        <v/>
      </c>
      <c r="CD28" s="432" t="str">
        <f>+IF(入力シート!AD34="","",IF(MID(TEXT(入力シート!AD34,"000#"),3,1)="","",MID(TEXT(入力シート!AD34,"000#"),3,1)))</f>
        <v/>
      </c>
      <c r="CE28" s="433" t="str">
        <f>+IF(入力シート!AD34="","",IF(MID(TEXT(入力シート!AD34,"000#"),4,1)="","",MID(TEXT(入力シート!AD34,"000#"),4,1)))</f>
        <v/>
      </c>
      <c r="CF28" s="441" t="str">
        <f>+IF(入力シート!$AZ34="","",MID(入力シート!$AZ34,入力シート!BJ$16,1))</f>
        <v>-</v>
      </c>
      <c r="CG28" s="439" t="str">
        <f>+IF(入力シート!$AZ34="","",MID(入力シート!$AZ34,入力シート!BK$16,1))</f>
        <v>-</v>
      </c>
      <c r="CH28" s="439" t="str">
        <f>+IF(入力シート!$AZ34="","",MID(入力シート!$AZ34,入力シート!BL$16,1))</f>
        <v/>
      </c>
      <c r="CI28" s="439" t="str">
        <f>+IF(入力シート!$AZ34="","",MID(入力シート!$AZ34,入力シート!BM$16,1))</f>
        <v/>
      </c>
      <c r="CJ28" s="439" t="str">
        <f>+IF(入力シート!$AZ34="","",MID(入力シート!$AZ34,入力シート!BN$16,1))</f>
        <v/>
      </c>
      <c r="CK28" s="439" t="str">
        <f>+IF(入力シート!$AZ34="","",MID(入力シート!$AZ34,入力シート!BO$16,1))</f>
        <v/>
      </c>
      <c r="CL28" s="439" t="str">
        <f>+IF(入力シート!$AZ34="","",MID(入力シート!$AZ34,入力シート!BP$16,1))</f>
        <v/>
      </c>
      <c r="CM28" s="432" t="str">
        <f>+IF(入力シート!$AZ34="","",MID(入力シート!$AZ34,入力シート!BQ$16,1))</f>
        <v/>
      </c>
      <c r="CN28" s="432" t="str">
        <f>+IF(入力シート!$AZ34="","",MID(入力シート!$AZ34,入力シート!BR$16,1))</f>
        <v/>
      </c>
      <c r="CO28" s="432" t="str">
        <f>+IF(入力シート!$AZ34="","",MID(入力シート!$AZ34,入力シート!BS$16,1))</f>
        <v/>
      </c>
      <c r="CP28" s="442" t="str">
        <f>+IF(入力シート!$AZ34="","",MID(入力シート!$AZ34,入力シート!BT$16,1))</f>
        <v/>
      </c>
      <c r="CQ28" s="433" t="str">
        <f>+IF(入力シート!$AZ34="","",MID(入力シート!$AZ34,入力シート!BU$16,1))</f>
        <v/>
      </c>
      <c r="CS28" s="589"/>
      <c r="CU28" s="589">
        <f>+SUM(CV28:GR28)</f>
        <v>0</v>
      </c>
      <c r="CW28" s="411">
        <f>IF(ISERROR(VLOOKUP(R28,'環境依存文字（電子入札利用不可）'!$A:$A,1,FALSE))=TRUE,IF(SUBSTITUTE(R28,"　","")="",0,IF($CV$3&lt;=CODE(R28),IF(AND($DB$3&lt;=CODE(R28),CODE(R28)&lt;=$DD$3),0,IF(AND($DG$3&lt;=CODE(R28),CODE(R28)&lt;=$DI$3),0,1)),0)),1)</f>
        <v>0</v>
      </c>
      <c r="CY28" s="411">
        <f>IF(ISERROR(VLOOKUP(T28,'環境依存文字（電子入札利用不可）'!$A:$A,1,FALSE))=TRUE,IF(SUBSTITUTE(T28,"　","")="",0,IF($CV$3&lt;=CODE(T28),IF(AND($DB$3&lt;=CODE(T28),CODE(T28)&lt;=$DD$3),0,IF(AND($DG$3&lt;=CODE(T28),CODE(T28)&lt;=$DI$3),0,1)),0)),1)</f>
        <v>0</v>
      </c>
      <c r="DA28" s="411">
        <f>IF(ISERROR(VLOOKUP(V28,'環境依存文字（電子入札利用不可）'!$A:$A,1,FALSE))=TRUE,IF(SUBSTITUTE(V28,"　","")="",0,IF($CV$3&lt;=CODE(V28),IF(AND($DB$3&lt;=CODE(V28),CODE(V28)&lt;=$DD$3),0,IF(AND($DG$3&lt;=CODE(V28),CODE(V28)&lt;=$DI$3),0,1)),0)),1)</f>
        <v>0</v>
      </c>
      <c r="DC28" s="411">
        <f>IF(ISERROR(VLOOKUP(X28,'環境依存文字（電子入札利用不可）'!$A:$A,1,FALSE))=TRUE,IF(SUBSTITUTE(X28,"　","")="",0,IF($CV$3&lt;=CODE(X28),IF(AND($DB$3&lt;=CODE(X28),CODE(X28)&lt;=$DD$3),0,IF(AND($DG$3&lt;=CODE(X28),CODE(X28)&lt;=$DI$3),0,1)),0)),1)</f>
        <v>0</v>
      </c>
      <c r="DE28" s="411">
        <f>IF(ISERROR(VLOOKUP(Z28,'環境依存文字（電子入札利用不可）'!$A:$A,1,FALSE))=TRUE,IF(SUBSTITUTE(Z28,"　","")="",0,IF($CV$3&lt;=CODE(Z28),IF(AND($DB$3&lt;=CODE(Z28),CODE(Z28)&lt;=$DD$3),0,IF(AND($DG$3&lt;=CODE(Z28),CODE(Z28)&lt;=$DI$3),0,1)),0)),1)</f>
        <v>0</v>
      </c>
      <c r="DG28" s="411">
        <f>IF(ISERROR(VLOOKUP(AB28,'環境依存文字（電子入札利用不可）'!$A:$A,1,FALSE))=TRUE,IF(SUBSTITUTE(AB28,"　","")="",0,IF($CV$3&lt;=CODE(AB28),IF(AND($DB$3&lt;=CODE(AB28),CODE(AB28)&lt;=$DD$3),0,IF(AND($DG$3&lt;=CODE(AB28),CODE(AB28)&lt;=$DI$3),0,1)),0)),1)</f>
        <v>0</v>
      </c>
      <c r="DI28" s="411">
        <f>IF(ISERROR(VLOOKUP(AD28,'環境依存文字（電子入札利用不可）'!$A:$A,1,FALSE))=TRUE,IF(SUBSTITUTE(AD28,"　","")="",0,IF($CV$3&lt;=CODE(AD28),IF(AND($DB$3&lt;=CODE(AD28),CODE(AD28)&lt;=$DD$3),0,IF(AND($DG$3&lt;=CODE(AD28),CODE(AD28)&lt;=$DI$3),0,1)),0)),1)</f>
        <v>0</v>
      </c>
      <c r="DK28" s="411">
        <f>IF(ISERROR(VLOOKUP(AF28,'環境依存文字（電子入札利用不可）'!$A:$A,1,FALSE))=TRUE,IF(SUBSTITUTE(AF28,"　","")="",0,IF($CV$3&lt;=CODE(AF28),IF(AND($DB$3&lt;=CODE(AF28),CODE(AF28)&lt;=$DD$3),0,IF(AND($DG$3&lt;=CODE(AF28),CODE(AF28)&lt;=$DI$3),0,1)),0)),1)</f>
        <v>0</v>
      </c>
      <c r="DM28" s="411">
        <f>IF(ISERROR(VLOOKUP(AH28,'環境依存文字（電子入札利用不可）'!$A:$A,1,FALSE))=TRUE,IF(SUBSTITUTE(AH28,"　","")="",0,IF($CV$3&lt;=CODE(AH28),IF(AND($DB$3&lt;=CODE(AH28),CODE(AH28)&lt;=$DD$3),0,IF(AND($DG$3&lt;=CODE(AH28),CODE(AH28)&lt;=$DI$3),0,1)),0)),1)</f>
        <v>0</v>
      </c>
      <c r="DO28" s="411">
        <f>IF(ISERROR(VLOOKUP(AJ28,'環境依存文字（電子入札利用不可）'!$A:$A,1,FALSE))=TRUE,IF(SUBSTITUTE(AJ28,"　","")="",0,IF($CV$3&lt;=CODE(AJ28),IF(AND($DB$3&lt;=CODE(AJ28),CODE(AJ28)&lt;=$DD$3),0,IF(AND($DG$3&lt;=CODE(AJ28),CODE(AJ28)&lt;=$DI$3),0,1)),0)),1)</f>
        <v>0</v>
      </c>
      <c r="DQ28" s="411">
        <f>IF(ISERROR(VLOOKUP(AL28,'環境依存文字（電子入札利用不可）'!$A:$A,1,FALSE))=TRUE,IF(SUBSTITUTE(AL28,"　","")="",0,IF($CV$3&lt;=CODE(AL28),IF(AND($DB$3&lt;=CODE(AL28),CODE(AL28)&lt;=$DD$3),0,IF(AND($DG$3&lt;=CODE(AL28),CODE(AL28)&lt;=$DI$3),0,1)),0)),1)</f>
        <v>0</v>
      </c>
      <c r="DS28" s="411">
        <f>IF(ISERROR(VLOOKUP(AN28,'環境依存文字（電子入札利用不可）'!$A:$A,1,FALSE))=TRUE,IF(SUBSTITUTE(AN28,"　","")="",0,IF($CV$3&lt;=CODE(AN28),IF(AND($DB$3&lt;=CODE(AN28),CODE(AN28)&lt;=$DD$3),0,IF(AND($DG$3&lt;=CODE(AN28),CODE(AN28)&lt;=$DI$3),0,1)),0)),1)</f>
        <v>0</v>
      </c>
      <c r="DU28" s="411">
        <f>IF(ISERROR(VLOOKUP(AP28,'環境依存文字（電子入札利用不可）'!$A:$A,1,FALSE))=TRUE,IF(SUBSTITUTE(AP28,"　","")="",0,IF($CV$3&lt;=CODE(AP28),IF(AND($DB$3&lt;=CODE(AP28),CODE(AP28)&lt;=$DD$3),0,IF(AND($DG$3&lt;=CODE(AP28),CODE(AP28)&lt;=$DI$3),0,1)),0)),1)</f>
        <v>0</v>
      </c>
      <c r="DW28" s="411">
        <f>IF(ISERROR(VLOOKUP(AR28,'環境依存文字（電子入札利用不可）'!$A:$A,1,FALSE))=TRUE,IF(SUBSTITUTE(AR28,"　","")="",0,IF($CV$3&lt;=CODE(AR28),IF(AND($DB$3&lt;=CODE(AR28),CODE(AR28)&lt;=$DD$3),0,IF(AND($DG$3&lt;=CODE(AR28),CODE(AR28)&lt;=$DI$3),0,1)),0)),1)</f>
        <v>0</v>
      </c>
      <c r="DY28" s="411">
        <f>IF(ISERROR(VLOOKUP(AT28,'環境依存文字（電子入札利用不可）'!$A:$A,1,FALSE))=TRUE,IF(SUBSTITUTE(AT28,"　","")="",0,IF($CV$3&lt;=CODE(AT28),IF(AND($DB$3&lt;=CODE(AT28),CODE(AT28)&lt;=$DD$3),0,IF(AND($DG$3&lt;=CODE(AT28),CODE(AT28)&lt;=$DI$3),0,1)),0)),1)</f>
        <v>0</v>
      </c>
      <c r="EA28" s="411">
        <f>IF(ISERROR(VLOOKUP(AV28,'環境依存文字（電子入札利用不可）'!$A:$A,1,FALSE))=TRUE,IF(SUBSTITUTE(AV28,"　","")="",0,IF($CV$3&lt;=CODE(AV28),IF(AND($DB$3&lt;=CODE(AV28),CODE(AV28)&lt;=$DD$3),0,IF(AND($DG$3&lt;=CODE(AV28),CODE(AV28)&lt;=$DI$3),0,1)),0)),1)</f>
        <v>0</v>
      </c>
      <c r="EC28" s="411">
        <f>IF(ISERROR(VLOOKUP(AX28,'環境依存文字（電子入札利用不可）'!$A:$A,1,FALSE))=TRUE,IF(SUBSTITUTE(AX28,"　","")="",0,IF($CV$3&lt;=CODE(AX28),IF(AND($DB$3&lt;=CODE(AX28),CODE(AX28)&lt;=$DD$3),0,IF(AND($DG$3&lt;=CODE(AX28),CODE(AX28)&lt;=$DI$3),0,1)),0)),1)</f>
        <v>0</v>
      </c>
      <c r="EE28" s="411">
        <f>IF(ISERROR(VLOOKUP(AZ28,'環境依存文字（電子入札利用不可）'!$A:$A,1,FALSE))=TRUE,IF(SUBSTITUTE(AZ28,"　","")="",0,IF($CV$3&lt;=CODE(AZ28),IF(AND($DB$3&lt;=CODE(AZ28),CODE(AZ28)&lt;=$DD$3),0,IF(AND($DG$3&lt;=CODE(AZ28),CODE(AZ28)&lt;=$DI$3),0,1)),0)),1)</f>
        <v>0</v>
      </c>
      <c r="EG28" s="411">
        <f>IF(ISERROR(VLOOKUP(BB28,'環境依存文字（電子入札利用不可）'!$A:$A,1,FALSE))=TRUE,IF(SUBSTITUTE(BB28,"　","")="",0,IF($CV$3&lt;=CODE(BB28),IF(AND($DB$3&lt;=CODE(BB28),CODE(BB28)&lt;=$DD$3),0,IF(AND($DG$3&lt;=CODE(BB28),CODE(BB28)&lt;=$DI$3),0,1)),0)),1)</f>
        <v>0</v>
      </c>
      <c r="EI28" s="411">
        <f>IF(ISERROR(VLOOKUP(BD28,'環境依存文字（電子入札利用不可）'!$A:$A,1,FALSE))=TRUE,IF(SUBSTITUTE(BD28,"　","")="",0,IF($CV$3&lt;=CODE(BD28),IF(AND($DB$3&lt;=CODE(BD28),CODE(BD28)&lt;=$DD$3),0,IF(AND($DG$3&lt;=CODE(BD28),CODE(BD28)&lt;=$DI$3),0,1)),0)),1)</f>
        <v>0</v>
      </c>
      <c r="EK28" s="411">
        <f>IF(ISERROR(VLOOKUP(BF28,'環境依存文字（電子入札利用不可）'!$A:$A,1,FALSE))=TRUE,IF(SUBSTITUTE(BF28,"　","")="",0,IF($CV$3&lt;=CODE(BF28),IF(AND($DB$3&lt;=CODE(BF28),CODE(BF28)&lt;=$DD$3),0,IF(AND($DG$3&lt;=CODE(BF28),CODE(BF28)&lt;=$DI$3),0,1)),0)),1)</f>
        <v>0</v>
      </c>
      <c r="EM28" s="411">
        <f>IF(ISERROR(VLOOKUP(BH28,'環境依存文字（電子入札利用不可）'!$A:$A,1,FALSE))=TRUE,IF(SUBSTITUTE(BH28,"　","")="",0,IF($CV$3&lt;=CODE(BH28),IF(AND($DB$3&lt;=CODE(BH28),CODE(BH28)&lt;=$DD$3),0,IF(AND($DG$3&lt;=CODE(BH28),CODE(BH28)&lt;=$DI$3),0,1)),0)),1)</f>
        <v>0</v>
      </c>
      <c r="EO28" s="411">
        <f>IF(ISERROR(VLOOKUP(BJ28,'環境依存文字（電子入札利用不可）'!$A:$A,1,FALSE))=TRUE,IF(SUBSTITUTE(BJ28,"　","")="",0,IF($CV$3&lt;=CODE(BJ28),IF(AND($DB$3&lt;=CODE(BJ28),CODE(BJ28)&lt;=$DD$3),0,IF(AND($DG$3&lt;=CODE(BJ28),CODE(BJ28)&lt;=$DI$3),0,1)),0)),1)</f>
        <v>0</v>
      </c>
      <c r="EQ28" s="411">
        <f>IF(ISERROR(VLOOKUP(BL28,'環境依存文字（電子入札利用不可）'!$A:$A,1,FALSE))=TRUE,IF(SUBSTITUTE(BL28,"　","")="",0,IF($CV$3&lt;=CODE(BL28),IF(AND($DB$3&lt;=CODE(BL28),CODE(BL28)&lt;=$DD$3),0,IF(AND($DG$3&lt;=CODE(BL28),CODE(BL28)&lt;=$DI$3),0,1)),0)),1)</f>
        <v>0</v>
      </c>
      <c r="ES28" s="411">
        <f>IF(ISERROR(VLOOKUP(BN28,'環境依存文字（電子入札利用不可）'!$A:$A,1,FALSE))=TRUE,IF(SUBSTITUTE(BN28,"　","")="",0,IF($CV$3&lt;=CODE(BN28),IF(AND($DB$3&lt;=CODE(BN28),CODE(BN28)&lt;=$DD$3),0,IF(AND($DG$3&lt;=CODE(BN28),CODE(BN28)&lt;=$DI$3),0,1)),0)),1)</f>
        <v>0</v>
      </c>
      <c r="EU28" s="411">
        <f>IF(ISERROR(VLOOKUP(BP28,'環境依存文字（電子入札利用不可）'!$A:$A,1,FALSE))=TRUE,IF(SUBSTITUTE(BP28,"　","")="",0,IF($CV$3&lt;=CODE(BP28),IF(AND($DB$3&lt;=CODE(BP28),CODE(BP28)&lt;=$DD$3),0,IF(AND($DG$3&lt;=CODE(BP28),CODE(BP28)&lt;=$DI$3),0,1)),0)),1)</f>
        <v>0</v>
      </c>
    </row>
    <row r="29" spans="1:167" s="411" customFormat="1" ht="23.25" customHeight="1" thickBot="1">
      <c r="A29" s="39"/>
      <c r="B29" s="1250"/>
      <c r="C29" s="1251"/>
      <c r="D29" s="1251"/>
      <c r="E29" s="1251"/>
      <c r="F29" s="1251"/>
      <c r="G29" s="1251"/>
      <c r="H29" s="1251"/>
      <c r="I29" s="1251"/>
      <c r="J29" s="1251"/>
      <c r="K29" s="1251"/>
      <c r="L29" s="1251"/>
      <c r="M29" s="1251"/>
      <c r="N29" s="1251"/>
      <c r="O29" s="1251"/>
      <c r="P29" s="1251"/>
      <c r="Q29" s="1251"/>
      <c r="R29" s="1227" t="str">
        <f>+IF(入力シート!$L35="","",MID(入力シート!$L35,入力シート!BJ$20,1))</f>
        <v/>
      </c>
      <c r="S29" s="1228"/>
      <c r="T29" s="1228" t="str">
        <f>+IF(入力シート!$L35="","",MID(入力シート!$L35,入力シート!BL$20,1))</f>
        <v/>
      </c>
      <c r="U29" s="1228"/>
      <c r="V29" s="1228" t="str">
        <f>+IF(入力シート!$L35="","",MID(入力シート!$L35,入力シート!BN$20,1))</f>
        <v/>
      </c>
      <c r="W29" s="1228"/>
      <c r="X29" s="1228" t="str">
        <f>+IF(入力シート!$L35="","",MID(入力シート!$L35,入力シート!BP$20,1))</f>
        <v/>
      </c>
      <c r="Y29" s="1228"/>
      <c r="Z29" s="1228" t="str">
        <f>+IF(入力シート!$L35="","",MID(入力シート!$L35,入力シート!BR$20,1))</f>
        <v/>
      </c>
      <c r="AA29" s="1228"/>
      <c r="AB29" s="1228" t="str">
        <f>+IF(入力シート!$L35="","",MID(入力シート!$L35,入力シート!BT$20,1))</f>
        <v/>
      </c>
      <c r="AC29" s="1228"/>
      <c r="AD29" s="1228" t="str">
        <f>+IF(入力シート!$L35="","",MID(入力シート!$L35,入力シート!BV$20,1))</f>
        <v/>
      </c>
      <c r="AE29" s="1228"/>
      <c r="AF29" s="1228" t="str">
        <f>+IF(入力シート!$L35="","",MID(入力シート!$L35,入力シート!BX$20,1))</f>
        <v/>
      </c>
      <c r="AG29" s="1228"/>
      <c r="AH29" s="1228" t="str">
        <f>+IF(入力シート!$L35="","",MID(入力シート!$L35,入力シート!BZ$20,1))</f>
        <v/>
      </c>
      <c r="AI29" s="1228"/>
      <c r="AJ29" s="1228" t="str">
        <f>+IF(入力シート!$L35="","",MID(入力シート!$L35,入力シート!CB$20,1))</f>
        <v/>
      </c>
      <c r="AK29" s="1228"/>
      <c r="AL29" s="1228" t="str">
        <f>+IF(入力シート!$L35="","",MID(入力シート!$L35,入力シート!CD$20,1))</f>
        <v/>
      </c>
      <c r="AM29" s="1228"/>
      <c r="AN29" s="1228" t="str">
        <f>+IF(入力シート!$L35="","",MID(入力シート!$L35,入力シート!CF$20,1))</f>
        <v/>
      </c>
      <c r="AO29" s="1228"/>
      <c r="AP29" s="1228" t="str">
        <f>+IF(入力シート!$L35="","",MID(入力シート!$L35,入力シート!CH$20,1))</f>
        <v/>
      </c>
      <c r="AQ29" s="1228"/>
      <c r="AR29" s="1228" t="str">
        <f>+IF(入力シート!$L35="","",MID(入力シート!$L35,入力シート!CJ$20,1))</f>
        <v/>
      </c>
      <c r="AS29" s="1228"/>
      <c r="AT29" s="1228" t="str">
        <f>+IF(入力シート!$L35="","",MID(入力シート!$L35,入力シート!CL$20,1))</f>
        <v/>
      </c>
      <c r="AU29" s="1228"/>
      <c r="AV29" s="1228" t="str">
        <f>+IF(入力シート!$L35="","",MID(入力シート!$L35,入力シート!CN$20,1))</f>
        <v/>
      </c>
      <c r="AW29" s="1228"/>
      <c r="AX29" s="1228" t="str">
        <f>+IF(入力シート!$L35="","",MID(入力シート!$L35,入力シート!CP$20,1))</f>
        <v/>
      </c>
      <c r="AY29" s="1228"/>
      <c r="AZ29" s="1228" t="str">
        <f>+IF(入力シート!$L35="","",MID(入力シート!$L35,入力シート!CR$20,1))</f>
        <v/>
      </c>
      <c r="BA29" s="1228"/>
      <c r="BB29" s="1228" t="str">
        <f>+IF(入力シート!$L35="","",MID(入力シート!$L35,入力シート!CT$20,1))</f>
        <v/>
      </c>
      <c r="BC29" s="1228"/>
      <c r="BD29" s="1228" t="str">
        <f>+IF(入力シート!$L35="","",MID(入力シート!$L35,入力シート!CV$20,1))</f>
        <v/>
      </c>
      <c r="BE29" s="1228"/>
      <c r="BF29" s="1228" t="str">
        <f>+IF(入力シート!$L35="","",MID(入力シート!$L35,入力シート!CX$20,1))</f>
        <v/>
      </c>
      <c r="BG29" s="1228"/>
      <c r="BH29" s="1228" t="str">
        <f>+IF(入力シート!$L35="","",MID(入力シート!$L35,入力シート!CZ$20,1))</f>
        <v/>
      </c>
      <c r="BI29" s="1228"/>
      <c r="BJ29" s="1228" t="str">
        <f>+IF(入力シート!$L35="","",MID(入力シート!$L35,入力シート!DB$20,1))</f>
        <v/>
      </c>
      <c r="BK29" s="1228"/>
      <c r="BL29" s="1228" t="str">
        <f>+IF(入力シート!$L35="","",MID(入力シート!$L35,入力シート!DD$20,1))</f>
        <v/>
      </c>
      <c r="BM29" s="1228"/>
      <c r="BN29" s="1228" t="str">
        <f>+IF(入力シート!$L35="","",MID(入力シート!$L35,入力シート!DF$20,1))</f>
        <v/>
      </c>
      <c r="BO29" s="1228"/>
      <c r="BP29" s="1228" t="str">
        <f>+IF(入力シート!$L35="","",MID(入力シート!$L35,入力シート!DH$20,1))</f>
        <v/>
      </c>
      <c r="BQ29" s="1247"/>
      <c r="BR29" s="1264"/>
      <c r="BS29" s="1265"/>
      <c r="BT29" s="443" t="str">
        <f>+IF(MID(TEXT(入力シート!Y29,"000#"),1,1)="0","",MID(TEXT(入力シート!Y29,"000#"),1,1))</f>
        <v/>
      </c>
      <c r="BU29" s="444" t="str">
        <f>+IF(AND(BT29="",MID(TEXT(入力シート!Y29,"000#"),2,1)="0"),"",MID(TEXT(入力シート!Y29,"000#"),2,1))</f>
        <v/>
      </c>
      <c r="BV29" s="444" t="str">
        <f>+IF(AND(BU29="",MID(TEXT(入力シート!Y29,"000#"),3,1)="0"),"",MID(TEXT(入力シート!Y29,"000#"),3,1))</f>
        <v/>
      </c>
      <c r="BW29" s="445" t="str">
        <f>+IF(AND(BV29="",MID(TEXT(入力シート!Y29,"000#"),4,1)="0"),"",MID(TEXT(入力シート!Y29,"000#"),4,1))</f>
        <v/>
      </c>
      <c r="BX29" s="446" t="str">
        <f>+IF(入力シート!AA35="","",IF(MID(TEXT(入力シート!AA35,"00#"),1,1)="","",MID(TEXT(入力シート!AA35,"00#"),1,1)))</f>
        <v/>
      </c>
      <c r="BY29" s="439" t="str">
        <f>+IF(入力シート!AA35="","",IF(MID(TEXT(入力シート!AA35,"00#"),2,1)="","",MID(TEXT(入力シート!AA35,"00#"),2,1)))</f>
        <v/>
      </c>
      <c r="BZ29" s="440" t="str">
        <f>+IF(入力シート!AA35="","",IF(MID(TEXT(入力シート!AA35,"00#"),3,1)="","",MID(TEXT(入力シート!AA35,"00#"),3,1)))</f>
        <v/>
      </c>
      <c r="CA29" s="430" t="s">
        <v>34</v>
      </c>
      <c r="CB29" s="441" t="str">
        <f>+IF(入力シート!AD35="","",IF(MID(TEXT(入力シート!AD35,"000#"),1,1)="","",MID(TEXT(入力シート!AD35,"000#"),1,1)))</f>
        <v/>
      </c>
      <c r="CC29" s="432" t="str">
        <f>+IF(入力シート!AD35="","",IF(MID(TEXT(入力シート!AD35,"000#"),2,1)="","",MID(TEXT(入力シート!AD35,"000#"),2,1)))</f>
        <v/>
      </c>
      <c r="CD29" s="432" t="str">
        <f>+IF(入力シート!AD35="","",IF(MID(TEXT(入力シート!AD35,"000#"),3,1)="","",MID(TEXT(入力シート!AD35,"000#"),3,1)))</f>
        <v/>
      </c>
      <c r="CE29" s="433" t="str">
        <f>+IF(入力シート!AD35="","",IF(MID(TEXT(入力シート!AD35,"000#"),4,1)="","",MID(TEXT(入力シート!AD35,"000#"),4,1)))</f>
        <v/>
      </c>
      <c r="CF29" s="441" t="str">
        <f>+IF(入力シート!$AZ35="","",MID(入力シート!$AZ35,入力シート!BJ$16,1))</f>
        <v>-</v>
      </c>
      <c r="CG29" s="439" t="str">
        <f>+IF(入力シート!$AZ35="","",MID(入力シート!$AZ35,入力シート!BK$16,1))</f>
        <v>-</v>
      </c>
      <c r="CH29" s="439" t="str">
        <f>+IF(入力シート!$AZ35="","",MID(入力シート!$AZ35,入力シート!BL$16,1))</f>
        <v/>
      </c>
      <c r="CI29" s="439" t="str">
        <f>+IF(入力シート!$AZ35="","",MID(入力シート!$AZ35,入力シート!BM$16,1))</f>
        <v/>
      </c>
      <c r="CJ29" s="439" t="str">
        <f>+IF(入力シート!$AZ35="","",MID(入力シート!$AZ35,入力シート!BN$16,1))</f>
        <v/>
      </c>
      <c r="CK29" s="439" t="str">
        <f>+IF(入力シート!$AZ35="","",MID(入力シート!$AZ35,入力シート!BO$16,1))</f>
        <v/>
      </c>
      <c r="CL29" s="439" t="str">
        <f>+IF(入力シート!$AZ35="","",MID(入力シート!$AZ35,入力シート!BP$16,1))</f>
        <v/>
      </c>
      <c r="CM29" s="432" t="str">
        <f>+IF(入力シート!$AZ35="","",MID(入力シート!$AZ35,入力シート!BQ$16,1))</f>
        <v/>
      </c>
      <c r="CN29" s="432" t="str">
        <f>+IF(入力シート!$AZ35="","",MID(入力シート!$AZ35,入力シート!BR$16,1))</f>
        <v/>
      </c>
      <c r="CO29" s="432" t="str">
        <f>+IF(入力シート!$AZ35="","",MID(入力シート!$AZ35,入力シート!BS$16,1))</f>
        <v/>
      </c>
      <c r="CP29" s="442" t="str">
        <f>+IF(入力シート!$AZ35="","",MID(入力シート!$AZ35,入力シート!BT$16,1))</f>
        <v/>
      </c>
      <c r="CQ29" s="433" t="str">
        <f>+IF(入力シート!$AZ35="","",MID(入力シート!$AZ35,入力シート!BU$16,1))</f>
        <v/>
      </c>
      <c r="CS29" s="589"/>
      <c r="CU29" s="589">
        <f>+SUM(CV29:GR29)</f>
        <v>0</v>
      </c>
      <c r="CW29" s="411">
        <f>IF(ISERROR(VLOOKUP(R29,'環境依存文字（電子入札利用不可）'!$A:$A,1,FALSE))=TRUE,IF(SUBSTITUTE(R29,"　","")="",0,IF($CV$3&lt;=CODE(R29),IF(AND($DB$3&lt;=CODE(R29),CODE(R29)&lt;=$DD$3),0,IF(AND($DG$3&lt;=CODE(R29),CODE(R29)&lt;=$DI$3),0,1)),0)),1)</f>
        <v>0</v>
      </c>
      <c r="CY29" s="411">
        <f>IF(ISERROR(VLOOKUP(T29,'環境依存文字（電子入札利用不可）'!$A:$A,1,FALSE))=TRUE,IF(SUBSTITUTE(T29,"　","")="",0,IF($CV$3&lt;=CODE(T29),IF(AND($DB$3&lt;=CODE(T29),CODE(T29)&lt;=$DD$3),0,IF(AND($DG$3&lt;=CODE(T29),CODE(T29)&lt;=$DI$3),0,1)),0)),1)</f>
        <v>0</v>
      </c>
      <c r="DA29" s="411">
        <f>IF(ISERROR(VLOOKUP(V29,'環境依存文字（電子入札利用不可）'!$A:$A,1,FALSE))=TRUE,IF(SUBSTITUTE(V29,"　","")="",0,IF($CV$3&lt;=CODE(V29),IF(AND($DB$3&lt;=CODE(V29),CODE(V29)&lt;=$DD$3),0,IF(AND($DG$3&lt;=CODE(V29),CODE(V29)&lt;=$DI$3),0,1)),0)),1)</f>
        <v>0</v>
      </c>
      <c r="DC29" s="411">
        <f>IF(ISERROR(VLOOKUP(X29,'環境依存文字（電子入札利用不可）'!$A:$A,1,FALSE))=TRUE,IF(SUBSTITUTE(X29,"　","")="",0,IF($CV$3&lt;=CODE(X29),IF(AND($DB$3&lt;=CODE(X29),CODE(X29)&lt;=$DD$3),0,IF(AND($DG$3&lt;=CODE(X29),CODE(X29)&lt;=$DI$3),0,1)),0)),1)</f>
        <v>0</v>
      </c>
      <c r="DE29" s="411">
        <f>IF(ISERROR(VLOOKUP(Z29,'環境依存文字（電子入札利用不可）'!$A:$A,1,FALSE))=TRUE,IF(SUBSTITUTE(Z29,"　","")="",0,IF($CV$3&lt;=CODE(Z29),IF(AND($DB$3&lt;=CODE(Z29),CODE(Z29)&lt;=$DD$3),0,IF(AND($DG$3&lt;=CODE(Z29),CODE(Z29)&lt;=$DI$3),0,1)),0)),1)</f>
        <v>0</v>
      </c>
      <c r="DG29" s="411">
        <f>IF(ISERROR(VLOOKUP(AB29,'環境依存文字（電子入札利用不可）'!$A:$A,1,FALSE))=TRUE,IF(SUBSTITUTE(AB29,"　","")="",0,IF($CV$3&lt;=CODE(AB29),IF(AND($DB$3&lt;=CODE(AB29),CODE(AB29)&lt;=$DD$3),0,IF(AND($DG$3&lt;=CODE(AB29),CODE(AB29)&lt;=$DI$3),0,1)),0)),1)</f>
        <v>0</v>
      </c>
      <c r="DI29" s="411">
        <f>IF(ISERROR(VLOOKUP(AD29,'環境依存文字（電子入札利用不可）'!$A:$A,1,FALSE))=TRUE,IF(SUBSTITUTE(AD29,"　","")="",0,IF($CV$3&lt;=CODE(AD29),IF(AND($DB$3&lt;=CODE(AD29),CODE(AD29)&lt;=$DD$3),0,IF(AND($DG$3&lt;=CODE(AD29),CODE(AD29)&lt;=$DI$3),0,1)),0)),1)</f>
        <v>0</v>
      </c>
      <c r="DK29" s="411">
        <f>IF(ISERROR(VLOOKUP(AF29,'環境依存文字（電子入札利用不可）'!$A:$A,1,FALSE))=TRUE,IF(SUBSTITUTE(AF29,"　","")="",0,IF($CV$3&lt;=CODE(AF29),IF(AND($DB$3&lt;=CODE(AF29),CODE(AF29)&lt;=$DD$3),0,IF(AND($DG$3&lt;=CODE(AF29),CODE(AF29)&lt;=$DI$3),0,1)),0)),1)</f>
        <v>0</v>
      </c>
      <c r="DM29" s="411">
        <f>IF(ISERROR(VLOOKUP(AH29,'環境依存文字（電子入札利用不可）'!$A:$A,1,FALSE))=TRUE,IF(SUBSTITUTE(AH29,"　","")="",0,IF($CV$3&lt;=CODE(AH29),IF(AND($DB$3&lt;=CODE(AH29),CODE(AH29)&lt;=$DD$3),0,IF(AND($DG$3&lt;=CODE(AH29),CODE(AH29)&lt;=$DI$3),0,1)),0)),1)</f>
        <v>0</v>
      </c>
      <c r="DO29" s="411">
        <f>IF(ISERROR(VLOOKUP(AJ29,'環境依存文字（電子入札利用不可）'!$A:$A,1,FALSE))=TRUE,IF(SUBSTITUTE(AJ29,"　","")="",0,IF($CV$3&lt;=CODE(AJ29),IF(AND($DB$3&lt;=CODE(AJ29),CODE(AJ29)&lt;=$DD$3),0,IF(AND($DG$3&lt;=CODE(AJ29),CODE(AJ29)&lt;=$DI$3),0,1)),0)),1)</f>
        <v>0</v>
      </c>
      <c r="DQ29" s="411">
        <f>IF(ISERROR(VLOOKUP(AL29,'環境依存文字（電子入札利用不可）'!$A:$A,1,FALSE))=TRUE,IF(SUBSTITUTE(AL29,"　","")="",0,IF($CV$3&lt;=CODE(AL29),IF(AND($DB$3&lt;=CODE(AL29),CODE(AL29)&lt;=$DD$3),0,IF(AND($DG$3&lt;=CODE(AL29),CODE(AL29)&lt;=$DI$3),0,1)),0)),1)</f>
        <v>0</v>
      </c>
      <c r="DS29" s="411">
        <f>IF(ISERROR(VLOOKUP(AN29,'環境依存文字（電子入札利用不可）'!$A:$A,1,FALSE))=TRUE,IF(SUBSTITUTE(AN29,"　","")="",0,IF($CV$3&lt;=CODE(AN29),IF(AND($DB$3&lt;=CODE(AN29),CODE(AN29)&lt;=$DD$3),0,IF(AND($DG$3&lt;=CODE(AN29),CODE(AN29)&lt;=$DI$3),0,1)),0)),1)</f>
        <v>0</v>
      </c>
      <c r="DU29" s="411">
        <f>IF(ISERROR(VLOOKUP(AP29,'環境依存文字（電子入札利用不可）'!$A:$A,1,FALSE))=TRUE,IF(SUBSTITUTE(AP29,"　","")="",0,IF($CV$3&lt;=CODE(AP29),IF(AND($DB$3&lt;=CODE(AP29),CODE(AP29)&lt;=$DD$3),0,IF(AND($DG$3&lt;=CODE(AP29),CODE(AP29)&lt;=$DI$3),0,1)),0)),1)</f>
        <v>0</v>
      </c>
      <c r="DW29" s="411">
        <f>IF(ISERROR(VLOOKUP(AR29,'環境依存文字（電子入札利用不可）'!$A:$A,1,FALSE))=TRUE,IF(SUBSTITUTE(AR29,"　","")="",0,IF($CV$3&lt;=CODE(AR29),IF(AND($DB$3&lt;=CODE(AR29),CODE(AR29)&lt;=$DD$3),0,IF(AND($DG$3&lt;=CODE(AR29),CODE(AR29)&lt;=$DI$3),0,1)),0)),1)</f>
        <v>0</v>
      </c>
      <c r="DY29" s="411">
        <f>IF(ISERROR(VLOOKUP(AT29,'環境依存文字（電子入札利用不可）'!$A:$A,1,FALSE))=TRUE,IF(SUBSTITUTE(AT29,"　","")="",0,IF($CV$3&lt;=CODE(AT29),IF(AND($DB$3&lt;=CODE(AT29),CODE(AT29)&lt;=$DD$3),0,IF(AND($DG$3&lt;=CODE(AT29),CODE(AT29)&lt;=$DI$3),0,1)),0)),1)</f>
        <v>0</v>
      </c>
      <c r="EA29" s="411">
        <f>IF(ISERROR(VLOOKUP(AV29,'環境依存文字（電子入札利用不可）'!$A:$A,1,FALSE))=TRUE,IF(SUBSTITUTE(AV29,"　","")="",0,IF($CV$3&lt;=CODE(AV29),IF(AND($DB$3&lt;=CODE(AV29),CODE(AV29)&lt;=$DD$3),0,IF(AND($DG$3&lt;=CODE(AV29),CODE(AV29)&lt;=$DI$3),0,1)),0)),1)</f>
        <v>0</v>
      </c>
      <c r="EC29" s="411">
        <f>IF(ISERROR(VLOOKUP(AX29,'環境依存文字（電子入札利用不可）'!$A:$A,1,FALSE))=TRUE,IF(SUBSTITUTE(AX29,"　","")="",0,IF($CV$3&lt;=CODE(AX29),IF(AND($DB$3&lt;=CODE(AX29),CODE(AX29)&lt;=$DD$3),0,IF(AND($DG$3&lt;=CODE(AX29),CODE(AX29)&lt;=$DI$3),0,1)),0)),1)</f>
        <v>0</v>
      </c>
      <c r="EE29" s="411">
        <f>IF(ISERROR(VLOOKUP(AZ29,'環境依存文字（電子入札利用不可）'!$A:$A,1,FALSE))=TRUE,IF(SUBSTITUTE(AZ29,"　","")="",0,IF($CV$3&lt;=CODE(AZ29),IF(AND($DB$3&lt;=CODE(AZ29),CODE(AZ29)&lt;=$DD$3),0,IF(AND($DG$3&lt;=CODE(AZ29),CODE(AZ29)&lt;=$DI$3),0,1)),0)),1)</f>
        <v>0</v>
      </c>
      <c r="EG29" s="411">
        <f>IF(ISERROR(VLOOKUP(BB29,'環境依存文字（電子入札利用不可）'!$A:$A,1,FALSE))=TRUE,IF(SUBSTITUTE(BB29,"　","")="",0,IF($CV$3&lt;=CODE(BB29),IF(AND($DB$3&lt;=CODE(BB29),CODE(BB29)&lt;=$DD$3),0,IF(AND($DG$3&lt;=CODE(BB29),CODE(BB29)&lt;=$DI$3),0,1)),0)),1)</f>
        <v>0</v>
      </c>
      <c r="EI29" s="411">
        <f>IF(ISERROR(VLOOKUP(BD29,'環境依存文字（電子入札利用不可）'!$A:$A,1,FALSE))=TRUE,IF(SUBSTITUTE(BD29,"　","")="",0,IF($CV$3&lt;=CODE(BD29),IF(AND($DB$3&lt;=CODE(BD29),CODE(BD29)&lt;=$DD$3),0,IF(AND($DG$3&lt;=CODE(BD29),CODE(BD29)&lt;=$DI$3),0,1)),0)),1)</f>
        <v>0</v>
      </c>
      <c r="EK29" s="411">
        <f>IF(ISERROR(VLOOKUP(BF29,'環境依存文字（電子入札利用不可）'!$A:$A,1,FALSE))=TRUE,IF(SUBSTITUTE(BF29,"　","")="",0,IF($CV$3&lt;=CODE(BF29),IF(AND($DB$3&lt;=CODE(BF29),CODE(BF29)&lt;=$DD$3),0,IF(AND($DG$3&lt;=CODE(BF29),CODE(BF29)&lt;=$DI$3),0,1)),0)),1)</f>
        <v>0</v>
      </c>
      <c r="EM29" s="411">
        <f>IF(ISERROR(VLOOKUP(BH29,'環境依存文字（電子入札利用不可）'!$A:$A,1,FALSE))=TRUE,IF(SUBSTITUTE(BH29,"　","")="",0,IF($CV$3&lt;=CODE(BH29),IF(AND($DB$3&lt;=CODE(BH29),CODE(BH29)&lt;=$DD$3),0,IF(AND($DG$3&lt;=CODE(BH29),CODE(BH29)&lt;=$DI$3),0,1)),0)),1)</f>
        <v>0</v>
      </c>
      <c r="EO29" s="411">
        <f>IF(ISERROR(VLOOKUP(BJ29,'環境依存文字（電子入札利用不可）'!$A:$A,1,FALSE))=TRUE,IF(SUBSTITUTE(BJ29,"　","")="",0,IF($CV$3&lt;=CODE(BJ29),IF(AND($DB$3&lt;=CODE(BJ29),CODE(BJ29)&lt;=$DD$3),0,IF(AND($DG$3&lt;=CODE(BJ29),CODE(BJ29)&lt;=$DI$3),0,1)),0)),1)</f>
        <v>0</v>
      </c>
      <c r="EQ29" s="411">
        <f>IF(ISERROR(VLOOKUP(BL29,'環境依存文字（電子入札利用不可）'!$A:$A,1,FALSE))=TRUE,IF(SUBSTITUTE(BL29,"　","")="",0,IF($CV$3&lt;=CODE(BL29),IF(AND($DB$3&lt;=CODE(BL29),CODE(BL29)&lt;=$DD$3),0,IF(AND($DG$3&lt;=CODE(BL29),CODE(BL29)&lt;=$DI$3),0,1)),0)),1)</f>
        <v>0</v>
      </c>
      <c r="ES29" s="411">
        <f>IF(ISERROR(VLOOKUP(BN29,'環境依存文字（電子入札利用不可）'!$A:$A,1,FALSE))=TRUE,IF(SUBSTITUTE(BN29,"　","")="",0,IF($CV$3&lt;=CODE(BN29),IF(AND($DB$3&lt;=CODE(BN29),CODE(BN29)&lt;=$DD$3),0,IF(AND($DG$3&lt;=CODE(BN29),CODE(BN29)&lt;=$DI$3),0,1)),0)),1)</f>
        <v>0</v>
      </c>
      <c r="EU29" s="411">
        <f>IF(ISERROR(VLOOKUP(BP29,'環境依存文字（電子入札利用不可）'!$A:$A,1,FALSE))=TRUE,IF(SUBSTITUTE(BP29,"　","")="",0,IF($CV$3&lt;=CODE(BP29),IF(AND($DB$3&lt;=CODE(BP29),CODE(BP29)&lt;=$DD$3),0,IF(AND($DG$3&lt;=CODE(BP29),CODE(BP29)&lt;=$DI$3),0,1)),0)),1)</f>
        <v>0</v>
      </c>
    </row>
    <row r="30" spans="1:167" s="411" customFormat="1" ht="23.25" customHeight="1">
      <c r="BQ30" s="447"/>
      <c r="BR30" s="447"/>
      <c r="BS30" s="447"/>
      <c r="BT30" s="447"/>
      <c r="BU30" s="447"/>
      <c r="BV30" s="447"/>
      <c r="BW30" s="447"/>
      <c r="BX30" s="447"/>
      <c r="BY30" s="447"/>
      <c r="BZ30" s="447"/>
      <c r="CA30" s="447"/>
      <c r="CB30" s="447"/>
      <c r="CS30" s="589"/>
    </row>
    <row r="31" spans="1:167" s="411" customFormat="1" ht="23.25" customHeight="1" thickBot="1">
      <c r="A31" s="983" t="s">
        <v>50</v>
      </c>
      <c r="B31" s="984"/>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4"/>
      <c r="AY31" s="984"/>
      <c r="AZ31" s="984"/>
      <c r="BA31" s="984"/>
      <c r="BB31" s="984"/>
      <c r="BC31" s="984"/>
      <c r="BD31" s="984"/>
      <c r="BE31" s="984"/>
      <c r="BF31" s="984"/>
      <c r="BG31" s="985"/>
      <c r="BI31" s="983" t="s">
        <v>51</v>
      </c>
      <c r="BJ31" s="984"/>
      <c r="BK31" s="984"/>
      <c r="BL31" s="984"/>
      <c r="BM31" s="984"/>
      <c r="BN31" s="984"/>
      <c r="BO31" s="984"/>
      <c r="BP31" s="984"/>
      <c r="BQ31" s="984"/>
      <c r="BR31" s="985"/>
      <c r="BT31" s="983" t="s">
        <v>52</v>
      </c>
      <c r="BU31" s="984"/>
      <c r="BV31" s="984"/>
      <c r="BW31" s="984"/>
      <c r="BX31" s="984"/>
      <c r="BY31" s="984"/>
      <c r="BZ31" s="984"/>
      <c r="CA31" s="984"/>
      <c r="CB31" s="979"/>
      <c r="CC31" s="979"/>
      <c r="CD31" s="979"/>
      <c r="CE31" s="980"/>
      <c r="CG31" s="1252" t="s">
        <v>53</v>
      </c>
      <c r="CH31" s="1253"/>
      <c r="CI31" s="1253"/>
      <c r="CJ31" s="1253"/>
      <c r="CK31" s="1253"/>
      <c r="CL31" s="1253"/>
      <c r="CM31" s="1253"/>
      <c r="CN31" s="1253"/>
      <c r="CO31" s="1253"/>
      <c r="CP31" s="1253"/>
      <c r="CQ31" s="1254"/>
      <c r="CS31" s="589"/>
      <c r="DC31" s="610" t="s">
        <v>1985</v>
      </c>
    </row>
    <row r="32" spans="1:167" s="411" customFormat="1" ht="23.25" customHeight="1" thickBot="1">
      <c r="A32" s="41" t="s">
        <v>54</v>
      </c>
      <c r="B32" s="1243" t="s">
        <v>55</v>
      </c>
      <c r="C32" s="1244"/>
      <c r="D32" s="1243" t="s">
        <v>56</v>
      </c>
      <c r="E32" s="1244"/>
      <c r="F32" s="1243" t="s">
        <v>57</v>
      </c>
      <c r="G32" s="1244"/>
      <c r="H32" s="1243" t="s">
        <v>58</v>
      </c>
      <c r="I32" s="1244"/>
      <c r="J32" s="1243" t="s">
        <v>59</v>
      </c>
      <c r="K32" s="1244"/>
      <c r="L32" s="1243" t="s">
        <v>60</v>
      </c>
      <c r="M32" s="1244"/>
      <c r="N32" s="1243" t="s">
        <v>61</v>
      </c>
      <c r="O32" s="1244"/>
      <c r="P32" s="1243" t="s">
        <v>42</v>
      </c>
      <c r="Q32" s="1244"/>
      <c r="R32" s="1243" t="s">
        <v>62</v>
      </c>
      <c r="S32" s="1244"/>
      <c r="T32" s="1243" t="s">
        <v>63</v>
      </c>
      <c r="U32" s="1244"/>
      <c r="V32" s="1243" t="s">
        <v>64</v>
      </c>
      <c r="W32" s="1244"/>
      <c r="X32" s="1243" t="s">
        <v>65</v>
      </c>
      <c r="Y32" s="1244"/>
      <c r="Z32" s="1243" t="s">
        <v>66</v>
      </c>
      <c r="AA32" s="1244"/>
      <c r="AB32" s="1243" t="s">
        <v>67</v>
      </c>
      <c r="AC32" s="1244"/>
      <c r="AD32" s="1243" t="s">
        <v>68</v>
      </c>
      <c r="AE32" s="1244"/>
      <c r="AF32" s="1243" t="s">
        <v>69</v>
      </c>
      <c r="AG32" s="1244"/>
      <c r="AH32" s="1243" t="s">
        <v>70</v>
      </c>
      <c r="AI32" s="1244"/>
      <c r="AJ32" s="1243" t="s">
        <v>71</v>
      </c>
      <c r="AK32" s="1244"/>
      <c r="AL32" s="1243" t="s">
        <v>72</v>
      </c>
      <c r="AM32" s="1244"/>
      <c r="AN32" s="1243" t="s">
        <v>73</v>
      </c>
      <c r="AO32" s="1244"/>
      <c r="AP32" s="1243" t="s">
        <v>74</v>
      </c>
      <c r="AQ32" s="1244"/>
      <c r="AR32" s="1243" t="s">
        <v>75</v>
      </c>
      <c r="AS32" s="1244"/>
      <c r="AT32" s="1243" t="s">
        <v>76</v>
      </c>
      <c r="AU32" s="1244"/>
      <c r="AV32" s="1243" t="s">
        <v>77</v>
      </c>
      <c r="AW32" s="1244"/>
      <c r="AX32" s="1243" t="s">
        <v>78</v>
      </c>
      <c r="AY32" s="1244"/>
      <c r="AZ32" s="1243" t="s">
        <v>79</v>
      </c>
      <c r="BA32" s="1244"/>
      <c r="BB32" s="1243" t="s">
        <v>80</v>
      </c>
      <c r="BC32" s="1244"/>
      <c r="BD32" s="1243" t="s">
        <v>81</v>
      </c>
      <c r="BE32" s="1244"/>
      <c r="BF32" s="1245" t="s">
        <v>82</v>
      </c>
      <c r="BG32" s="1246"/>
      <c r="BI32" s="1224" t="s">
        <v>83</v>
      </c>
      <c r="BJ32" s="1225"/>
      <c r="BK32" s="1225"/>
      <c r="BL32" s="1225"/>
      <c r="BM32" s="1225"/>
      <c r="BN32" s="1225"/>
      <c r="BO32" s="1225"/>
      <c r="BP32" s="1225"/>
      <c r="BQ32" s="1225"/>
      <c r="BR32" s="1226"/>
      <c r="BT32" s="1090" t="s">
        <v>84</v>
      </c>
      <c r="BU32" s="1091"/>
      <c r="BV32" s="1241" t="s">
        <v>85</v>
      </c>
      <c r="BW32" s="1242"/>
      <c r="BX32" s="1242"/>
      <c r="BY32" s="1242"/>
      <c r="BZ32" s="1242"/>
      <c r="CA32" s="1242"/>
      <c r="CB32" s="448" t="str">
        <f>BT29</f>
        <v/>
      </c>
      <c r="CC32" s="449" t="str">
        <f>BU29</f>
        <v/>
      </c>
      <c r="CD32" s="449" t="str">
        <f>BV29</f>
        <v/>
      </c>
      <c r="CE32" s="450" t="str">
        <f>BW29</f>
        <v/>
      </c>
      <c r="CG32" s="1224" t="s">
        <v>86</v>
      </c>
      <c r="CH32" s="1225"/>
      <c r="CI32" s="1225"/>
      <c r="CJ32" s="1225"/>
      <c r="CK32" s="1225"/>
      <c r="CL32" s="1225"/>
      <c r="CM32" s="1225"/>
      <c r="CN32" s="1225"/>
      <c r="CO32" s="1225"/>
      <c r="CP32" s="1226"/>
      <c r="CQ32" s="451" t="str">
        <f>+IF(入力シート!K45="○",1,"")</f>
        <v/>
      </c>
      <c r="CS32" s="589"/>
      <c r="DC32" s="411" t="s">
        <v>1973</v>
      </c>
    </row>
    <row r="33" spans="1:107" s="411" customFormat="1" ht="23.25" customHeight="1" thickTop="1">
      <c r="A33" s="43" t="s">
        <v>87</v>
      </c>
      <c r="B33" s="1234" t="str">
        <f>+IF(SUBSTITUTE(入力シート!E37,"　","")="","",入力シート!E37)</f>
        <v/>
      </c>
      <c r="C33" s="1235"/>
      <c r="D33" s="1234" t="str">
        <f>+IF(SUBSTITUTE(入力シート!F37,"　","")="","",入力シート!F37)</f>
        <v/>
      </c>
      <c r="E33" s="1235"/>
      <c r="F33" s="1234" t="str">
        <f>+IF(SUBSTITUTE(入力シート!G37,"　","")="","",入力シート!G37)</f>
        <v/>
      </c>
      <c r="G33" s="1235"/>
      <c r="H33" s="1234" t="str">
        <f>+IF(SUBSTITUTE(入力シート!H37,"　","")="","",入力シート!H37)</f>
        <v/>
      </c>
      <c r="I33" s="1235"/>
      <c r="J33" s="1234" t="str">
        <f>+IF(SUBSTITUTE(入力シート!I37,"　","")="","",入力シート!I37)</f>
        <v/>
      </c>
      <c r="K33" s="1235"/>
      <c r="L33" s="1234" t="str">
        <f>+IF(SUBSTITUTE(入力シート!J37,"　","")="","",入力シート!J37)</f>
        <v/>
      </c>
      <c r="M33" s="1235"/>
      <c r="N33" s="1234" t="str">
        <f>+IF(SUBSTITUTE(入力シート!K37,"　","")="","",入力シート!K37)</f>
        <v/>
      </c>
      <c r="O33" s="1235"/>
      <c r="P33" s="1234" t="str">
        <f>+IF(SUBSTITUTE(入力シート!L37,"　","")="","",入力シート!L37)</f>
        <v/>
      </c>
      <c r="Q33" s="1235"/>
      <c r="R33" s="1234" t="str">
        <f>+IF(SUBSTITUTE(入力シート!M37,"　","")="","",入力シート!M37)</f>
        <v/>
      </c>
      <c r="S33" s="1235"/>
      <c r="T33" s="1234" t="str">
        <f>+IF(SUBSTITUTE(入力シート!N37,"　","")="","",入力シート!N37)</f>
        <v/>
      </c>
      <c r="U33" s="1235"/>
      <c r="V33" s="1234" t="str">
        <f>+IF(SUBSTITUTE(入力シート!O37,"　","")="","",入力シート!O37)</f>
        <v/>
      </c>
      <c r="W33" s="1235"/>
      <c r="X33" s="1234" t="str">
        <f>+IF(SUBSTITUTE(入力シート!P37,"　","")="","",入力シート!P37)</f>
        <v/>
      </c>
      <c r="Y33" s="1235"/>
      <c r="Z33" s="1234" t="str">
        <f>+IF(SUBSTITUTE(入力シート!Q37,"　","")="","",入力シート!Q37)</f>
        <v/>
      </c>
      <c r="AA33" s="1235"/>
      <c r="AB33" s="1234" t="str">
        <f>+IF(SUBSTITUTE(入力シート!R37,"　","")="","",入力シート!R37)</f>
        <v/>
      </c>
      <c r="AC33" s="1235"/>
      <c r="AD33" s="1234" t="str">
        <f>+IF(SUBSTITUTE(入力シート!S37,"　","")="","",入力シート!S37)</f>
        <v/>
      </c>
      <c r="AE33" s="1235"/>
      <c r="AF33" s="1234" t="str">
        <f>+IF(SUBSTITUTE(入力シート!T37,"　","")="","",入力シート!T37)</f>
        <v/>
      </c>
      <c r="AG33" s="1235"/>
      <c r="AH33" s="1234" t="str">
        <f>+IF(SUBSTITUTE(入力シート!U37,"　","")="","",入力シート!U37)</f>
        <v/>
      </c>
      <c r="AI33" s="1235"/>
      <c r="AJ33" s="1234" t="str">
        <f>+IF(SUBSTITUTE(入力シート!V37,"　","")="","",入力シート!V37)</f>
        <v/>
      </c>
      <c r="AK33" s="1235"/>
      <c r="AL33" s="1234" t="str">
        <f>+IF(SUBSTITUTE(入力シート!W37,"　","")="","",入力シート!W37)</f>
        <v/>
      </c>
      <c r="AM33" s="1235"/>
      <c r="AN33" s="1234" t="str">
        <f>+IF(SUBSTITUTE(入力シート!X37,"　","")="","",入力シート!X37)</f>
        <v/>
      </c>
      <c r="AO33" s="1235"/>
      <c r="AP33" s="1234" t="str">
        <f>+IF(SUBSTITUTE(入力シート!Y37,"　","")="","",入力シート!Y37)</f>
        <v/>
      </c>
      <c r="AQ33" s="1235"/>
      <c r="AR33" s="1234" t="str">
        <f>+IF(SUBSTITUTE(入力シート!Z37,"　","")="","",入力シート!Z37)</f>
        <v/>
      </c>
      <c r="AS33" s="1235"/>
      <c r="AT33" s="1234" t="str">
        <f>+IF(SUBSTITUTE(入力シート!AA37,"　","")="","",入力シート!AA37)</f>
        <v/>
      </c>
      <c r="AU33" s="1235"/>
      <c r="AV33" s="1234" t="str">
        <f>+IF(SUBSTITUTE(入力シート!AB37,"　","")="","",入力シート!AB37)</f>
        <v/>
      </c>
      <c r="AW33" s="1235"/>
      <c r="AX33" s="1234" t="str">
        <f>+IF(SUBSTITUTE(入力シート!AC37,"　","")="","",入力シート!AC37)</f>
        <v/>
      </c>
      <c r="AY33" s="1235"/>
      <c r="AZ33" s="1234" t="str">
        <f>+IF(SUBSTITUTE(入力シート!AD37,"　","")="","",入力シート!AD37)</f>
        <v/>
      </c>
      <c r="BA33" s="1235"/>
      <c r="BB33" s="1234" t="str">
        <f>+IF(SUBSTITUTE(入力シート!ABL37,"　","")="","",入力シート!AE37)</f>
        <v/>
      </c>
      <c r="BC33" s="1235"/>
      <c r="BD33" s="1234" t="str">
        <f>+IF(SUBSTITUTE(入力シート!AF37,"　","")="","",入力シート!AF37)</f>
        <v/>
      </c>
      <c r="BE33" s="1235"/>
      <c r="BF33" s="1234" t="str">
        <f>+IF(SUBSTITUTE(入力シート!AG37,"　","")="","",入力シート!AG37)</f>
        <v/>
      </c>
      <c r="BG33" s="1235"/>
      <c r="BI33" s="452" t="str">
        <f>+IF(入力シート!E40="","",IF(MID(TEXT(入力シート!E40,"00000000#"),1,1)="0","",MID(TEXT(入力シート!E40,"00000000#"),1,1)))</f>
        <v/>
      </c>
      <c r="BJ33" s="453" t="str">
        <f>+IF(入力シート!E40="","",IF(AND(BI33="",MID(TEXT(入力シート!E40,"00000000#"),2,1)="0"),"",MID(TEXT(入力シート!E40,"00000000#"),2,1)))</f>
        <v/>
      </c>
      <c r="BK33" s="454" t="str">
        <f>+IF(入力シート!E40="","",IF(AND(BJ33="",MID(TEXT(入力シート!E40,"00000000#"),3,1)="0"),"",MID(TEXT(入力シート!E40,"00000000#"),3,1)))</f>
        <v/>
      </c>
      <c r="BL33" s="455" t="str">
        <f>+IF(入力シート!E40="","",IF(AND(BK33="",MID(TEXT(入力シート!E40,"00000000#"),4,1)="0"),"",MID(TEXT(入力シート!E40,"00000000#"),4,1)))</f>
        <v/>
      </c>
      <c r="BM33" s="456" t="str">
        <f>+IF(入力シート!E40="","",IF(AND(BL33="",MID(TEXT(入力シート!E40,"00000000#"),5,1)="0"),"",MID(TEXT(入力シート!E40,"00000000#"),5,1)))</f>
        <v/>
      </c>
      <c r="BN33" s="454" t="str">
        <f>+IF(入力シート!E40="","",IF(AND(BM33="",MID(TEXT(入力シート!E40,"00000000#"),6,1)="0"),"",MID(TEXT(入力シート!E40,"00000000#"),6,1)))</f>
        <v/>
      </c>
      <c r="BO33" s="455" t="str">
        <f>+IF(入力シート!E40="","",IF(AND(BN33="",MID(TEXT(入力シート!E40,"00000000#"),7,1)="0"),"",MID(TEXT(入力シート!E40,"00000000#"),7,1)))</f>
        <v/>
      </c>
      <c r="BP33" s="456" t="str">
        <f>+IF(入力シート!E40="","",IF(AND(BO33="",MID(TEXT(入力シート!E40,"00000000#"),8,1)="0"),"",MID(TEXT(入力シート!E40,"00000000#"),8,1)))</f>
        <v/>
      </c>
      <c r="BQ33" s="454" t="str">
        <f>+IF(入力シート!E40="","",IF(AND(BP33="",MID(TEXT(入力シート!E40,"00000000#"),9,1)="0"),"",MID(TEXT(入力シート!E40,"00000000#"),9,1)))</f>
        <v/>
      </c>
      <c r="BR33" s="455" t="str">
        <f>+IF(入力シート!E40="","",IF(AND(BQ33="",MID(TEXT(入力シート!E40,"00000000#"),10,1)="0"),"",MID(TEXT(入力シート!E40,"00000000#"),10,1)))</f>
        <v/>
      </c>
      <c r="BT33" s="1092"/>
      <c r="BU33" s="1093"/>
      <c r="BV33" s="1236" t="s">
        <v>88</v>
      </c>
      <c r="BW33" s="1237"/>
      <c r="BX33" s="1237"/>
      <c r="BY33" s="1237"/>
      <c r="BZ33" s="1237"/>
      <c r="CA33" s="1238"/>
      <c r="CB33" s="578" t="str">
        <f>+IF(MID(TEXT(入力シート!I43,"000#"),1,1)="0","",MID(TEXT(入力シート!I43,"000#"),1,1))</f>
        <v/>
      </c>
      <c r="CC33" s="579" t="str">
        <f>+IF(AND(CB33="",MID(TEXT(入力シート!I43,"000#"),2,1)="0"),"",MID(TEXT(入力シート!I43,"000#"),2,1))</f>
        <v/>
      </c>
      <c r="CD33" s="579" t="str">
        <f>+IF(AND(CC33="",MID(TEXT(入力シート!I43,"000#"),3,1)="0"),"",MID(TEXT(入力シート!I43,"000#"),3,1))</f>
        <v/>
      </c>
      <c r="CE33" s="580" t="str">
        <f>+IF(AND(CD33="",MID(TEXT(入力シート!I43,"000#"),4,1)="0"),"",MID(TEXT(入力シート!I43,"000#"),4,1))</f>
        <v/>
      </c>
      <c r="CG33" s="1231" t="s">
        <v>89</v>
      </c>
      <c r="CH33" s="1232"/>
      <c r="CI33" s="1232"/>
      <c r="CJ33" s="1232"/>
      <c r="CK33" s="1232"/>
      <c r="CL33" s="1232"/>
      <c r="CM33" s="1232"/>
      <c r="CN33" s="1232"/>
      <c r="CO33" s="1232"/>
      <c r="CP33" s="1233"/>
      <c r="CQ33" s="451" t="str">
        <f>+IF(入力シート!K46="○",1,"")</f>
        <v/>
      </c>
      <c r="CS33" s="589"/>
      <c r="DC33" s="411" t="s">
        <v>1974</v>
      </c>
    </row>
    <row r="34" spans="1:107" s="411" customFormat="1" ht="23.25" customHeight="1">
      <c r="A34" s="583" t="s">
        <v>90</v>
      </c>
      <c r="B34" s="1222" t="str">
        <f>+IF(SUBSTITUTE(入力シート!E38,"　","")="","",入力シート!E38)</f>
        <v/>
      </c>
      <c r="C34" s="1223"/>
      <c r="D34" s="1222" t="str">
        <f>+IF(SUBSTITUTE(入力シート!F38,"　","")="","",入力シート!F38)</f>
        <v/>
      </c>
      <c r="E34" s="1223"/>
      <c r="F34" s="1222" t="str">
        <f>+IF(SUBSTITUTE(入力シート!G38,"　","")="","",入力シート!G38)</f>
        <v/>
      </c>
      <c r="G34" s="1223"/>
      <c r="H34" s="1222" t="str">
        <f>+IF(SUBSTITUTE(入力シート!H38,"　","")="","",入力シート!H38)</f>
        <v/>
      </c>
      <c r="I34" s="1223"/>
      <c r="J34" s="1222" t="str">
        <f>+IF(SUBSTITUTE(入力シート!I38,"　","")="","",入力シート!I38)</f>
        <v/>
      </c>
      <c r="K34" s="1223"/>
      <c r="L34" s="1222" t="str">
        <f>+IF(SUBSTITUTE(入力シート!J38,"　","")="","",入力シート!J38)</f>
        <v/>
      </c>
      <c r="M34" s="1223"/>
      <c r="N34" s="1222" t="str">
        <f>+IF(SUBSTITUTE(入力シート!K38,"　","")="","",入力シート!K38)</f>
        <v/>
      </c>
      <c r="O34" s="1223"/>
      <c r="P34" s="1222" t="str">
        <f>+IF(SUBSTITUTE(入力シート!L38,"　","")="","",入力シート!L38)</f>
        <v/>
      </c>
      <c r="Q34" s="1223"/>
      <c r="R34" s="1222" t="str">
        <f>+IF(SUBSTITUTE(入力シート!M38,"　","")="","",入力シート!M38)</f>
        <v/>
      </c>
      <c r="S34" s="1223"/>
      <c r="T34" s="1222" t="str">
        <f>+IF(SUBSTITUTE(入力シート!N38,"　","")="","",入力シート!N38)</f>
        <v/>
      </c>
      <c r="U34" s="1223"/>
      <c r="V34" s="1222" t="str">
        <f>+IF(SUBSTITUTE(入力シート!O38,"　","")="","",入力シート!O38)</f>
        <v/>
      </c>
      <c r="W34" s="1223"/>
      <c r="X34" s="1222" t="str">
        <f>+IF(SUBSTITUTE(入力シート!P38,"　","")="","",入力シート!P38)</f>
        <v/>
      </c>
      <c r="Y34" s="1223"/>
      <c r="Z34" s="1222" t="str">
        <f>+IF(SUBSTITUTE(入力シート!Q38,"　","")="","",入力シート!Q38)</f>
        <v/>
      </c>
      <c r="AA34" s="1223"/>
      <c r="AB34" s="1222" t="str">
        <f>+IF(SUBSTITUTE(入力シート!R38,"　","")="","",入力シート!R38)</f>
        <v/>
      </c>
      <c r="AC34" s="1223"/>
      <c r="AD34" s="1222" t="str">
        <f>+IF(SUBSTITUTE(入力シート!S38,"　","")="","",入力シート!S38)</f>
        <v/>
      </c>
      <c r="AE34" s="1223"/>
      <c r="AF34" s="1222" t="str">
        <f>+IF(SUBSTITUTE(入力シート!T38,"　","")="","",入力シート!T38)</f>
        <v/>
      </c>
      <c r="AG34" s="1223"/>
      <c r="AH34" s="1222" t="str">
        <f>+IF(SUBSTITUTE(入力シート!U38,"　","")="","",入力シート!U38)</f>
        <v/>
      </c>
      <c r="AI34" s="1223"/>
      <c r="AJ34" s="1222" t="str">
        <f>+IF(SUBSTITUTE(入力シート!V38,"　","")="","",入力シート!V38)</f>
        <v/>
      </c>
      <c r="AK34" s="1223"/>
      <c r="AL34" s="1222" t="str">
        <f>+IF(SUBSTITUTE(入力シート!W38,"　","")="","",入力シート!W38)</f>
        <v/>
      </c>
      <c r="AM34" s="1223"/>
      <c r="AN34" s="1222" t="str">
        <f>+IF(SUBSTITUTE(入力シート!X38,"　","")="","",入力シート!X38)</f>
        <v/>
      </c>
      <c r="AO34" s="1223"/>
      <c r="AP34" s="1222" t="str">
        <f>+IF(SUBSTITUTE(入力シート!Y38,"　","")="","",入力シート!Y38)</f>
        <v/>
      </c>
      <c r="AQ34" s="1223"/>
      <c r="AR34" s="1222" t="str">
        <f>+IF(SUBSTITUTE(入力シート!Z38,"　","")="","",入力シート!Z38)</f>
        <v/>
      </c>
      <c r="AS34" s="1223"/>
      <c r="AT34" s="1222" t="str">
        <f>+IF(SUBSTITUTE(入力シート!AA38,"　","")="","",入力シート!AA38)</f>
        <v/>
      </c>
      <c r="AU34" s="1223"/>
      <c r="AV34" s="1222" t="str">
        <f>+IF(SUBSTITUTE(入力シート!AB38,"　","")="","",入力シート!AB38)</f>
        <v/>
      </c>
      <c r="AW34" s="1223"/>
      <c r="AX34" s="1222" t="str">
        <f>+IF(SUBSTITUTE(入力シート!AC38,"　","")="","",入力シート!AC38)</f>
        <v/>
      </c>
      <c r="AY34" s="1223"/>
      <c r="AZ34" s="1222" t="str">
        <f>+IF(SUBSTITUTE(入力シート!AD38,"　","")="","",入力シート!AD38)</f>
        <v/>
      </c>
      <c r="BA34" s="1223"/>
      <c r="BB34" s="1222" t="str">
        <f>+IF(SUBSTITUTE(入力シート!ABL38,"　","")="","",入力シート!AE38)</f>
        <v/>
      </c>
      <c r="BC34" s="1223"/>
      <c r="BD34" s="1222" t="str">
        <f>+IF(SUBSTITUTE(入力シート!AF38,"　","")="","",入力シート!AF38)</f>
        <v/>
      </c>
      <c r="BE34" s="1223"/>
      <c r="BF34" s="1222" t="str">
        <f>+IF(SUBSTITUTE(入力シート!AG38,"　","")="","",入力シート!AG38)</f>
        <v/>
      </c>
      <c r="BG34" s="1223"/>
      <c r="BI34" s="1215" t="s">
        <v>91</v>
      </c>
      <c r="BJ34" s="1216"/>
      <c r="BK34" s="1216"/>
      <c r="BL34" s="1216"/>
      <c r="BM34" s="1216"/>
      <c r="BN34" s="1216"/>
      <c r="BO34" s="1216"/>
      <c r="BP34" s="1216"/>
      <c r="BQ34" s="1216"/>
      <c r="BR34" s="943"/>
      <c r="BT34" s="1239"/>
      <c r="BU34" s="1240"/>
      <c r="BV34" s="931" t="s">
        <v>92</v>
      </c>
      <c r="BW34" s="931"/>
      <c r="BX34" s="931"/>
      <c r="BY34" s="931"/>
      <c r="BZ34" s="931"/>
      <c r="CA34" s="931"/>
      <c r="CB34" s="460" t="str">
        <f>+IF(MID(TEXT(入力シート!I44,"000#"),1,1)="0","",MID(TEXT(入力シート!I44,"000#"),1,1))</f>
        <v/>
      </c>
      <c r="CC34" s="432" t="str">
        <f>+IF(AND(CB34="",MID(TEXT(入力シート!I44,"000#"),2,1)="0"),"",MID(TEXT(入力シート!I44,"000#"),2,1))</f>
        <v/>
      </c>
      <c r="CD34" s="432" t="str">
        <f>+IF(AND(CC34="",MID(TEXT(入力シート!I44,"000#"),3,1)="0"),"",MID(TEXT(入力シート!I44,"000#"),3,1))</f>
        <v/>
      </c>
      <c r="CE34" s="433" t="str">
        <f>+IF(AND(CD34="",MID(TEXT(入力シート!I44,"000#"),4,1)="0"),"",MID(TEXT(入力シート!I44,"000#"),4,1))</f>
        <v/>
      </c>
      <c r="CG34" s="1224" t="s">
        <v>93</v>
      </c>
      <c r="CH34" s="1225"/>
      <c r="CI34" s="1225"/>
      <c r="CJ34" s="1225"/>
      <c r="CK34" s="1225"/>
      <c r="CL34" s="1225"/>
      <c r="CM34" s="1225"/>
      <c r="CN34" s="1225"/>
      <c r="CO34" s="1225"/>
      <c r="CP34" s="1226"/>
      <c r="CQ34" s="451" t="str">
        <f>+IF(入力シート!K47="○",1,"")</f>
        <v/>
      </c>
      <c r="CS34" s="589"/>
      <c r="DC34" s="411" t="s">
        <v>1975</v>
      </c>
    </row>
    <row r="35" spans="1:107" s="411" customFormat="1" ht="23.25" customHeight="1">
      <c r="BI35" s="1227" t="str">
        <f>+IF(入力シート!J40="","",IF(MID(TEXT(入力シート!J40,"0000#"),1,1)="0","",MID(TEXT(入力シート!J40,"0000#"),1,1)))</f>
        <v/>
      </c>
      <c r="BJ35" s="1228"/>
      <c r="BK35" s="1228" t="str">
        <f>+IF(入力シート!J40="","",IF(AND(BI35="",MID(TEXT(入力シート!J40,"0000#"),2,1)="0"),"",MID(TEXT(入力シート!J40,"0000#"),2,1)))</f>
        <v/>
      </c>
      <c r="BL35" s="1228"/>
      <c r="BM35" s="1228" t="str">
        <f>+IF(入力シート!J40="","",IF(AND(BK35="",MID(TEXT(入力シート!J40,"0000#"),3,1)="0"),"",MID(TEXT(入力シート!J40,"0000#"),3,1)))</f>
        <v/>
      </c>
      <c r="BN35" s="1228"/>
      <c r="BO35" s="1228" t="str">
        <f>+IF(入力シート!J40="","",IF(AND(BM35="",MID(TEXT(入力シート!J40,"0000#"),4,1)="0"),"",MID(TEXT(入力シート!J40,"0000#"),4,1)))</f>
        <v/>
      </c>
      <c r="BP35" s="1228"/>
      <c r="BQ35" s="1229" t="str">
        <f>+IF(入力シート!J40="","",IF(AND(BN35="",MID(TEXT(入力シート!J40,"0000#"),5,1)="0"),"",MID(TEXT(入力シート!J40,"0000#"),5,1)))</f>
        <v/>
      </c>
      <c r="BR35" s="1230"/>
      <c r="BT35" s="1211" t="s">
        <v>94</v>
      </c>
      <c r="BU35" s="1212"/>
      <c r="BV35" s="1215" t="s">
        <v>95</v>
      </c>
      <c r="BW35" s="1216"/>
      <c r="BX35" s="1216"/>
      <c r="BY35" s="1216"/>
      <c r="BZ35" s="1216"/>
      <c r="CA35" s="943"/>
      <c r="CB35" s="460" t="str">
        <f>+IF(MID(TEXT(入力シート!O42,"000#"),1,1)="0","",MID(TEXT(入力シート!O42,"000#"),1,1))</f>
        <v/>
      </c>
      <c r="CC35" s="432" t="str">
        <f>+IF(AND(CB35="",MID(TEXT(入力シート!O42,"000#"),2,1)="0"),"",MID(TEXT(入力シート!O42,"000#"),2,1))</f>
        <v/>
      </c>
      <c r="CD35" s="432" t="str">
        <f>+IF(AND(CC35="",MID(TEXT(入力シート!O42,"000#"),3,1)="0"),"",MID(TEXT(入力シート!O42,"000#"),3,1))</f>
        <v/>
      </c>
      <c r="CE35" s="433" t="str">
        <f>+IF(AND(CD35="",MID(TEXT(入力シート!O42,"000#"),4,1)="0"),"",MID(TEXT(入力シート!O42,"000#"),4,1))</f>
        <v/>
      </c>
      <c r="CS35" s="589"/>
      <c r="DC35" s="411" t="s">
        <v>1976</v>
      </c>
    </row>
    <row r="36" spans="1:107" s="411" customFormat="1" ht="23.25" customHeight="1">
      <c r="A36" s="44">
        <v>13</v>
      </c>
      <c r="B36" s="1217" t="s">
        <v>96</v>
      </c>
      <c r="C36" s="1217"/>
      <c r="D36" s="1217"/>
      <c r="E36" s="1217"/>
      <c r="F36" s="1217"/>
      <c r="G36" s="1217"/>
      <c r="H36" s="1217"/>
      <c r="I36" s="1217"/>
      <c r="J36" s="1217"/>
      <c r="K36" s="1217"/>
      <c r="L36" s="1217"/>
      <c r="M36" s="1217"/>
      <c r="N36" s="1217"/>
      <c r="O36" s="1217"/>
      <c r="P36" s="1217"/>
      <c r="Q36" s="1217" t="s">
        <v>97</v>
      </c>
      <c r="R36" s="1217"/>
      <c r="S36" s="1217"/>
      <c r="T36" s="1217"/>
      <c r="U36" s="1217"/>
      <c r="V36" s="1217"/>
      <c r="W36" s="1217"/>
      <c r="X36" s="1217"/>
      <c r="Y36" s="1217"/>
      <c r="Z36" s="1217"/>
      <c r="AA36" s="1217"/>
      <c r="AB36" s="1217"/>
      <c r="AC36" s="1217"/>
      <c r="AD36" s="1217"/>
      <c r="AE36" s="1217"/>
      <c r="AF36" s="1217"/>
      <c r="AG36" s="1217"/>
      <c r="AH36" s="1520" t="s">
        <v>98</v>
      </c>
      <c r="AI36" s="1521"/>
      <c r="AJ36" s="1521"/>
      <c r="AK36" s="1521"/>
      <c r="AL36" s="1521"/>
      <c r="AM36" s="1521"/>
      <c r="AN36" s="1521"/>
      <c r="AO36" s="1522"/>
      <c r="AP36" s="1520" t="s">
        <v>99</v>
      </c>
      <c r="AQ36" s="1521"/>
      <c r="AR36" s="1521"/>
      <c r="AS36" s="1521"/>
      <c r="AT36" s="1521"/>
      <c r="AU36" s="1521"/>
      <c r="AV36" s="1521"/>
      <c r="AW36" s="1522"/>
      <c r="AY36" s="937" t="s">
        <v>100</v>
      </c>
      <c r="AZ36" s="938"/>
      <c r="BA36" s="938"/>
      <c r="BB36" s="938"/>
      <c r="BC36" s="938"/>
      <c r="BD36" s="938"/>
      <c r="BE36" s="938"/>
      <c r="BF36" s="939"/>
      <c r="BI36" s="1220" t="s">
        <v>101</v>
      </c>
      <c r="BJ36" s="1220"/>
      <c r="BK36" s="1220"/>
      <c r="BL36" s="1220"/>
      <c r="BM36" s="1220"/>
      <c r="BN36" s="1220"/>
      <c r="BO36" s="1220"/>
      <c r="BP36" s="1220"/>
      <c r="BQ36" s="1221" t="str">
        <f>+IF(入力シート!$O$40="","",入力シート!$O$40)</f>
        <v/>
      </c>
      <c r="BR36" s="1221"/>
      <c r="BT36" s="1213"/>
      <c r="BU36" s="1214"/>
      <c r="BV36" s="1215" t="s">
        <v>102</v>
      </c>
      <c r="BW36" s="1216"/>
      <c r="BX36" s="1216"/>
      <c r="BY36" s="1216"/>
      <c r="BZ36" s="1216"/>
      <c r="CA36" s="943"/>
      <c r="CB36" s="460" t="str">
        <f>+IF(MID(TEXT(入力シート!O43,"000#"),1,1)="0","",MID(TEXT(入力シート!O43,"000#"),1,1))</f>
        <v/>
      </c>
      <c r="CC36" s="432" t="str">
        <f>+IF(AND(CB36="",MID(TEXT(入力シート!O43,"000#"),2,1)="0"),"",MID(TEXT(入力シート!O43,"000#"),2,1))</f>
        <v/>
      </c>
      <c r="CD36" s="432" t="str">
        <f>+IF(AND(CC36="",MID(TEXT(入力シート!O43,"000#"),3,1)="0"),"",MID(TEXT(入力シート!O43,"000#"),3,1))</f>
        <v/>
      </c>
      <c r="CE36" s="433" t="str">
        <f>+IF(AND(CD36="",MID(TEXT(入力シート!O43,"000#"),4,1)="0"),"",MID(TEXT(入力シート!O43,"000#"),4,1))</f>
        <v/>
      </c>
      <c r="CS36" s="589"/>
      <c r="DC36" s="411" t="s">
        <v>1977</v>
      </c>
    </row>
    <row r="37" spans="1:107" s="411" customFormat="1" ht="9" customHeight="1">
      <c r="A37" s="45"/>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523"/>
      <c r="AI37" s="1524"/>
      <c r="AJ37" s="1524"/>
      <c r="AK37" s="1524"/>
      <c r="AL37" s="1524"/>
      <c r="AM37" s="1524"/>
      <c r="AN37" s="1524"/>
      <c r="AO37" s="1525"/>
      <c r="AP37" s="1523"/>
      <c r="AQ37" s="1524"/>
      <c r="AR37" s="1524"/>
      <c r="AS37" s="1524"/>
      <c r="AT37" s="1524"/>
      <c r="AU37" s="1524"/>
      <c r="AV37" s="1524"/>
      <c r="AW37" s="1525"/>
      <c r="AY37" s="46"/>
      <c r="AZ37" s="47"/>
      <c r="BA37" s="417"/>
      <c r="BB37" s="47" t="s">
        <v>16</v>
      </c>
      <c r="BC37" s="47"/>
      <c r="BD37" s="47" t="s">
        <v>17</v>
      </c>
      <c r="BE37" s="47"/>
      <c r="BF37" s="48" t="s">
        <v>18</v>
      </c>
      <c r="BH37" s="284"/>
      <c r="BI37" s="284"/>
      <c r="BJ37" s="284"/>
      <c r="BK37" s="284"/>
      <c r="BL37" s="284"/>
      <c r="BM37" s="284"/>
      <c r="BN37" s="284"/>
      <c r="BO37" s="284"/>
      <c r="BP37" s="284"/>
      <c r="BQ37" s="461"/>
      <c r="BR37" s="417"/>
      <c r="BT37" s="1189" t="s">
        <v>103</v>
      </c>
      <c r="BU37" s="1190"/>
      <c r="BV37" s="1190"/>
      <c r="BW37" s="1190"/>
      <c r="BX37" s="1190"/>
      <c r="BY37" s="1190"/>
      <c r="BZ37" s="1190"/>
      <c r="CA37" s="1191"/>
      <c r="CB37" s="1195" t="str">
        <f>+IF(MID(TEXT(入力シート!Q42,"000#"),1,1)="0","",MID(TEXT(入力シート!Q42,"000#"),1,1))</f>
        <v/>
      </c>
      <c r="CC37" s="1197" t="str">
        <f>+IF(AND(CB37="",MID(TEXT(入力シート!Q42,"000#"),2,1)="0"),"",MID(TEXT(入力シート!Q42,"000#"),2,1))</f>
        <v/>
      </c>
      <c r="CD37" s="1197" t="str">
        <f>+IF(AND(CC37="",MID(TEXT(入力シート!Q42,"000#"),3,1)="0"),"",MID(TEXT(入力シート!Q42,"000#"),3,1))</f>
        <v/>
      </c>
      <c r="CE37" s="1199" t="str">
        <f>+IF(AND(CD37="",MID(TEXT(入力シート!Q42,"000#"),4,1)="0"),"",MID(TEXT(入力シート!Q42,"000#"),4,1))</f>
        <v/>
      </c>
      <c r="CS37" s="589"/>
      <c r="DC37" s="411" t="s">
        <v>1978</v>
      </c>
    </row>
    <row r="38" spans="1:107" s="411" customFormat="1" ht="19.5" customHeight="1">
      <c r="A38" s="1201" t="s">
        <v>104</v>
      </c>
      <c r="B38" s="1219"/>
      <c r="C38" s="1219"/>
      <c r="D38" s="1219"/>
      <c r="E38" s="1219"/>
      <c r="F38" s="1219"/>
      <c r="G38" s="1219"/>
      <c r="H38" s="1219"/>
      <c r="I38" s="1219"/>
      <c r="J38" s="1219"/>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51"/>
      <c r="AI38" s="52"/>
      <c r="AJ38" s="52"/>
      <c r="AK38" s="52" t="s">
        <v>16</v>
      </c>
      <c r="AL38" s="52"/>
      <c r="AM38" s="52" t="s">
        <v>17</v>
      </c>
      <c r="AN38" s="52"/>
      <c r="AO38" s="53" t="s">
        <v>18</v>
      </c>
      <c r="AP38" s="51"/>
      <c r="AQ38" s="52"/>
      <c r="AR38" s="572"/>
      <c r="AS38" s="52" t="s">
        <v>16</v>
      </c>
      <c r="AT38" s="52"/>
      <c r="AU38" s="52" t="s">
        <v>17</v>
      </c>
      <c r="AV38" s="52"/>
      <c r="AW38" s="53" t="s">
        <v>18</v>
      </c>
      <c r="AY38" s="362" t="s">
        <v>942</v>
      </c>
      <c r="AZ38" s="363" t="s">
        <v>943</v>
      </c>
      <c r="BA38" s="462" t="str">
        <f>+IF(入力シート!I55="","",MID(TEXT(入力シート!I55,"YYYY/MM/DD"),3,1))</f>
        <v/>
      </c>
      <c r="BB38" s="463" t="str">
        <f>+IF(入力シート!I55="","",MID(TEXT(入力シート!I55,"YYYY/MM/DD"),4,1))</f>
        <v/>
      </c>
      <c r="BC38" s="462" t="str">
        <f>+IF(入力シート!I55="","",MID(TEXT(入力シート!I55,"YYYY/MM/DD"),6,1))</f>
        <v/>
      </c>
      <c r="BD38" s="463" t="str">
        <f>+IF(入力シート!I55="","",MID(TEXT(入力シート!I55,"YYYY/MM/DD"),7,1))</f>
        <v/>
      </c>
      <c r="BE38" s="462" t="str">
        <f>+IF(入力シート!I55="","",MID(TEXT(入力シート!I55,"YYYY/MM/DD"),9,1))</f>
        <v/>
      </c>
      <c r="BF38" s="463" t="str">
        <f>+IF(入力シート!I55="","",MID(TEXT(入力シート!I55,"YYYY/MM/DD"),10,1))</f>
        <v/>
      </c>
      <c r="BH38" s="464"/>
      <c r="BI38" s="464"/>
      <c r="BJ38" s="464"/>
      <c r="BK38" s="464"/>
      <c r="BL38" s="464"/>
      <c r="BM38" s="464"/>
      <c r="BN38" s="464"/>
      <c r="BO38" s="464"/>
      <c r="BP38" s="464"/>
      <c r="BQ38" s="417"/>
      <c r="BR38" s="417"/>
      <c r="BT38" s="1192"/>
      <c r="BU38" s="1193"/>
      <c r="BV38" s="1193"/>
      <c r="BW38" s="1193"/>
      <c r="BX38" s="1193"/>
      <c r="BY38" s="1193"/>
      <c r="BZ38" s="1193"/>
      <c r="CA38" s="1194"/>
      <c r="CB38" s="1196"/>
      <c r="CC38" s="1198" t="str">
        <f>+IF(AND(CB38="",MID(TEXT(入力シート!O45,"000#"),2,1)="0"),"",MID(TEXT(入力シート!O45,"000#"),2,1))</f>
        <v/>
      </c>
      <c r="CD38" s="1198" t="str">
        <f>+IF(AND(CC38="",MID(TEXT(入力シート!O45,"000#"),3,1)="0"),"",MID(TEXT(入力シート!O45,"000#"),3,1))</f>
        <v/>
      </c>
      <c r="CE38" s="1200" t="str">
        <f>+IF(AND(CD38="",MID(TEXT(入力シート!O45,"000#"),4,1)="0"),"",MID(TEXT(入力シート!O45,"000#"),4,1))</f>
        <v/>
      </c>
      <c r="CS38" s="589"/>
      <c r="DC38" s="411" t="s">
        <v>1979</v>
      </c>
    </row>
    <row r="39" spans="1:107" s="411" customFormat="1" ht="23.25" customHeight="1">
      <c r="A39" s="1201"/>
      <c r="B39" s="1172" t="s">
        <v>105</v>
      </c>
      <c r="C39" s="1173"/>
      <c r="D39" s="1173"/>
      <c r="E39" s="1173"/>
      <c r="F39" s="1173"/>
      <c r="G39" s="1173"/>
      <c r="H39" s="1173"/>
      <c r="I39" s="1173"/>
      <c r="J39" s="1173"/>
      <c r="K39" s="1173"/>
      <c r="L39" s="1173"/>
      <c r="M39" s="1173"/>
      <c r="N39" s="1173"/>
      <c r="O39" s="1173"/>
      <c r="P39" s="1173"/>
      <c r="Q39" s="55">
        <v>1</v>
      </c>
      <c r="R39" s="1150" t="str">
        <f>+IF(入力シート!I49="","",入力シート!I49)</f>
        <v/>
      </c>
      <c r="S39" s="1144"/>
      <c r="T39" s="1203" t="str">
        <f>+IF(入力シート!J49="","",入力シート!J49)</f>
        <v/>
      </c>
      <c r="U39" s="1204"/>
      <c r="V39" s="1204" t="str">
        <f>+IF(入力シート!K49="","",MID(TEXT(入力シート!K49,"0#"),1,1))</f>
        <v/>
      </c>
      <c r="W39" s="1204"/>
      <c r="X39" s="1181" t="str">
        <f>+IF(入力シート!K49="","",MID(TEXT(入力シート!K49,"0#"),2,1))</f>
        <v/>
      </c>
      <c r="Y39" s="1181"/>
      <c r="Z39" s="1182" t="str">
        <f>+IF(入力シート!L49="","",入力シート!L49)</f>
        <v/>
      </c>
      <c r="AA39" s="1181"/>
      <c r="AB39" s="427" t="str">
        <f>+IF(入力シート!M49="","",MID(TEXT(入力シート!M49,"00000#"),1,1))</f>
        <v/>
      </c>
      <c r="AC39" s="428" t="str">
        <f>+IF(入力シート!M49="","",MID(TEXT(入力シート!M49,"00000#"),2,1))</f>
        <v/>
      </c>
      <c r="AD39" s="428" t="str">
        <f>+IF(入力シート!M49="","",MID(TEXT(入力シート!M49,"00000#"),3,1))</f>
        <v/>
      </c>
      <c r="AE39" s="428" t="str">
        <f>+IF(入力シート!M49="","",MID(TEXT(入力シート!M49,"00000#"),4,1))</f>
        <v/>
      </c>
      <c r="AF39" s="428" t="str">
        <f>+IF(入力シート!M49="","",MID(TEXT(入力シート!M49,"00000#"),5,1))</f>
        <v/>
      </c>
      <c r="AG39" s="429" t="str">
        <f>+IF(入力シート!M49="","",MID(TEXT(入力シート!M49,"00000#"),6,1))</f>
        <v/>
      </c>
      <c r="AH39" s="362" t="s">
        <v>942</v>
      </c>
      <c r="AI39" s="363" t="s">
        <v>943</v>
      </c>
      <c r="AJ39" s="431" t="str">
        <f>+IF(入力シート!O49="","",MID(TEXT(入力シート!O49,"YYYY/MM/DD"),3,1))</f>
        <v/>
      </c>
      <c r="AK39" s="429" t="str">
        <f>+IF(入力シート!O49="","",MID(TEXT(入力シート!O49,"YYYY/MM/DD"),4,1))</f>
        <v/>
      </c>
      <c r="AL39" s="431" t="str">
        <f>+IF(入力シート!O49="","",MID(TEXT(入力シート!O49,"YYYY/MM/DD"),6,1))</f>
        <v/>
      </c>
      <c r="AM39" s="429" t="str">
        <f>+IF(入力シート!O49="","",MID(TEXT(入力シート!O49,"YYYY/MM/DD"),7,1))</f>
        <v/>
      </c>
      <c r="AN39" s="431" t="str">
        <f>+IF(入力シート!O49="","",MID(TEXT(入力シート!O49,"YYYY/MM/DD"),9,1))</f>
        <v/>
      </c>
      <c r="AO39" s="429" t="str">
        <f>+IF(入力シート!O49="","",MID(TEXT(入力シート!O49,"YYYY/MM/DD"),10,1))</f>
        <v/>
      </c>
      <c r="AP39" s="362" t="s">
        <v>942</v>
      </c>
      <c r="AQ39" s="363" t="s">
        <v>943</v>
      </c>
      <c r="AR39" s="431" t="str">
        <f>+IF(入力シート!S49="","",MID(TEXT(入力シート!S49,"YYYY/MM/DD"),3,1))</f>
        <v/>
      </c>
      <c r="AS39" s="429" t="str">
        <f>+IF(入力シート!S49="","",MID(TEXT(入力シート!S49,"YYYY/MM/DD"),4,1))</f>
        <v/>
      </c>
      <c r="AT39" s="431" t="str">
        <f>+IF(入力シート!S49="","",MID(TEXT(入力シート!S49,"YYYY/MM/DD"),6,1))</f>
        <v/>
      </c>
      <c r="AU39" s="429" t="str">
        <f>+IF(入力シート!S49="","",MID(TEXT(入力シート!S49,"YYYY/MM/DD"),7,1))</f>
        <v/>
      </c>
      <c r="AV39" s="431" t="str">
        <f>+IF(入力シート!S49="","",MID(TEXT(入力シート!S49,"YYYY/MM/DD"),9,1))</f>
        <v/>
      </c>
      <c r="AW39" s="429" t="str">
        <f>+IF(入力シート!S49="","",MID(TEXT(入力シート!S49,"YYYY/MM/DD"),10,1))</f>
        <v/>
      </c>
      <c r="CN39" s="465"/>
      <c r="CO39" s="465"/>
      <c r="CP39" s="465"/>
      <c r="CS39" s="589"/>
      <c r="DC39" s="411" t="s">
        <v>1980</v>
      </c>
    </row>
    <row r="40" spans="1:107" s="411" customFormat="1" ht="23.25" customHeight="1">
      <c r="A40" s="1201"/>
      <c r="B40" s="1172" t="s">
        <v>106</v>
      </c>
      <c r="C40" s="1173"/>
      <c r="D40" s="1173"/>
      <c r="E40" s="1173"/>
      <c r="F40" s="1173"/>
      <c r="G40" s="1173"/>
      <c r="H40" s="1173"/>
      <c r="I40" s="1173"/>
      <c r="J40" s="1173"/>
      <c r="K40" s="1173"/>
      <c r="L40" s="1173"/>
      <c r="M40" s="1173"/>
      <c r="N40" s="1173"/>
      <c r="O40" s="1173"/>
      <c r="P40" s="1173"/>
      <c r="Q40" s="55">
        <v>2</v>
      </c>
      <c r="R40" s="1183"/>
      <c r="S40" s="1184"/>
      <c r="T40" s="1151" t="str">
        <f>+IF(入力シート!J50="","",MID(TEXT(入力シート!J50,"0#"),1,1))</f>
        <v/>
      </c>
      <c r="U40" s="1142"/>
      <c r="V40" s="1142" t="str">
        <f>+IF(入力シート!J50="","",MID(TEXT(入力シート!J50,"0#"),2,1))</f>
        <v/>
      </c>
      <c r="W40" s="1142"/>
      <c r="X40" s="1143"/>
      <c r="Y40" s="1144"/>
      <c r="Z40" s="1183"/>
      <c r="AA40" s="1184"/>
      <c r="AB40" s="438" t="str">
        <f>+IF(入力シート!M50="","",MID(TEXT(入力シート!M50,"00000#"),1,1))</f>
        <v/>
      </c>
      <c r="AC40" s="439" t="str">
        <f>+IF(入力シート!M50="","",MID(TEXT(入力シート!M50,"00000#"),2,1))</f>
        <v/>
      </c>
      <c r="AD40" s="439" t="str">
        <f>+IF(入力シート!M50="","",MID(TEXT(入力シート!M50,"00000#"),3,1))</f>
        <v/>
      </c>
      <c r="AE40" s="439" t="str">
        <f>+IF(入力シート!M50="","",MID(TEXT(入力シート!M50,"00000#"),4,1))</f>
        <v/>
      </c>
      <c r="AF40" s="439" t="str">
        <f>+IF(入力シート!M50="","",MID(TEXT(入力シート!M50,"00000#"),5,1))</f>
        <v/>
      </c>
      <c r="AG40" s="440" t="str">
        <f>+IF(入力シート!M50="","",MID(TEXT(入力シート!M50,"00000#"),6,1))</f>
        <v/>
      </c>
      <c r="AH40" s="362" t="s">
        <v>942</v>
      </c>
      <c r="AI40" s="363" t="s">
        <v>943</v>
      </c>
      <c r="AJ40" s="431" t="str">
        <f>+IF(入力シート!O50="","",MID(TEXT(入力シート!O50,"YYYY/MM/DD"),3,1))</f>
        <v/>
      </c>
      <c r="AK40" s="429" t="str">
        <f>+IF(入力シート!O50="","",MID(TEXT(入力シート!O50,"YYYY/MM/DD"),4,1))</f>
        <v/>
      </c>
      <c r="AL40" s="431" t="str">
        <f>+IF(入力シート!O50="","",MID(TEXT(入力シート!O50,"YYYY/MM/DD"),6,1))</f>
        <v/>
      </c>
      <c r="AM40" s="429" t="str">
        <f>+IF(入力シート!O50="","",MID(TEXT(入力シート!O50,"YYYY/MM/DD"),7,1))</f>
        <v/>
      </c>
      <c r="AN40" s="431" t="str">
        <f>+IF(入力シート!O50="","",MID(TEXT(入力シート!O50,"YYYY/MM/DD"),9,1))</f>
        <v/>
      </c>
      <c r="AO40" s="429" t="str">
        <f>+IF(入力シート!O50="","",MID(TEXT(入力シート!O50,"YYYY/MM/DD"),10,1))</f>
        <v/>
      </c>
      <c r="AP40" s="362" t="s">
        <v>942</v>
      </c>
      <c r="AQ40" s="363" t="s">
        <v>943</v>
      </c>
      <c r="AR40" s="431" t="str">
        <f>+IF(入力シート!S50="","",MID(TEXT(入力シート!S50,"YYYY/MM/DD"),3,1))</f>
        <v/>
      </c>
      <c r="AS40" s="429" t="str">
        <f>+IF(入力シート!S50="","",MID(TEXT(入力シート!S50,"YYYY/MM/DD"),4,1))</f>
        <v/>
      </c>
      <c r="AT40" s="431" t="str">
        <f>+IF(入力シート!S50="","",MID(TEXT(入力シート!S50,"YYYY/MM/DD"),6,1))</f>
        <v/>
      </c>
      <c r="AU40" s="429" t="str">
        <f>+IF(入力シート!S50="","",MID(TEXT(入力シート!S50,"YYYY/MM/DD"),7,1))</f>
        <v/>
      </c>
      <c r="AV40" s="431" t="str">
        <f>+IF(入力シート!S50="","",MID(TEXT(入力シート!S50,"YYYY/MM/DD"),9,1))</f>
        <v/>
      </c>
      <c r="AW40" s="429" t="str">
        <f>+IF(入力シート!S50="","",MID(TEXT(入力シート!S50,"YYYY/MM/DD"),10,1))</f>
        <v/>
      </c>
      <c r="AY40" s="1160">
        <v>15</v>
      </c>
      <c r="AZ40" s="1161"/>
      <c r="BA40" s="1162"/>
      <c r="BB40" s="1163" t="s">
        <v>107</v>
      </c>
      <c r="BC40" s="1164"/>
      <c r="BD40" s="1164"/>
      <c r="BE40" s="1164"/>
      <c r="BF40" s="1164"/>
      <c r="BG40" s="1164"/>
      <c r="BH40" s="1164"/>
      <c r="BI40" s="1164"/>
      <c r="BJ40" s="1164"/>
      <c r="BK40" s="1164"/>
      <c r="BL40" s="1164"/>
      <c r="BM40" s="1164"/>
      <c r="BN40" s="1164"/>
      <c r="BO40" s="1165"/>
      <c r="BP40" s="1169" t="s">
        <v>108</v>
      </c>
      <c r="BQ40" s="1170"/>
      <c r="BR40" s="1170"/>
      <c r="BS40" s="1170"/>
      <c r="BT40" s="1170"/>
      <c r="BU40" s="1170"/>
      <c r="BV40" s="1170"/>
      <c r="BW40" s="1170"/>
      <c r="BX40" s="1170"/>
      <c r="BY40" s="1170"/>
      <c r="BZ40" s="1170"/>
      <c r="CA40" s="1170"/>
      <c r="CB40" s="1170"/>
      <c r="CC40" s="1170"/>
      <c r="CD40" s="1170"/>
      <c r="CE40" s="1170"/>
      <c r="CF40" s="1170"/>
      <c r="CG40" s="1170"/>
      <c r="CH40" s="1170"/>
      <c r="CI40" s="1170"/>
      <c r="CJ40" s="1170"/>
      <c r="CK40" s="1170"/>
      <c r="CL40" s="1170"/>
      <c r="CM40" s="1170"/>
      <c r="CN40" s="1170"/>
      <c r="CO40" s="1170"/>
      <c r="CP40" s="1170"/>
      <c r="CQ40" s="1171"/>
      <c r="CS40" s="589"/>
      <c r="DC40" s="411" t="s">
        <v>1981</v>
      </c>
    </row>
    <row r="41" spans="1:107" s="411" customFormat="1" ht="23.25" customHeight="1">
      <c r="A41" s="1201"/>
      <c r="B41" s="1172" t="s">
        <v>109</v>
      </c>
      <c r="C41" s="1173"/>
      <c r="D41" s="1173"/>
      <c r="E41" s="1173"/>
      <c r="F41" s="1173"/>
      <c r="G41" s="1173"/>
      <c r="H41" s="1173"/>
      <c r="I41" s="1173"/>
      <c r="J41" s="1173"/>
      <c r="K41" s="1173"/>
      <c r="L41" s="1173"/>
      <c r="M41" s="1173"/>
      <c r="N41" s="1173"/>
      <c r="O41" s="1173"/>
      <c r="P41" s="1173"/>
      <c r="Q41" s="55">
        <v>3</v>
      </c>
      <c r="R41" s="1185"/>
      <c r="S41" s="1186"/>
      <c r="T41" s="1151" t="str">
        <f>+IF(入力シート!J51="","","建")</f>
        <v>建</v>
      </c>
      <c r="U41" s="1142"/>
      <c r="V41" s="1142" t="str">
        <f>+IF(入力シート!J51="","",MID(TEXT(入力シート!J51,"0#"),1,1))</f>
        <v>建</v>
      </c>
      <c r="W41" s="1142"/>
      <c r="X41" s="1143" t="str">
        <f>+IF(入力シート!J51="","",MID(TEXT(入力シート!J51,"0#"),2,1))</f>
        <v/>
      </c>
      <c r="Y41" s="1144"/>
      <c r="Z41" s="1185"/>
      <c r="AA41" s="1186"/>
      <c r="AB41" s="438" t="str">
        <f>+IF(入力シート!M51="","",MID(TEXT(入力シート!M51,"00000#"),1,1))</f>
        <v/>
      </c>
      <c r="AC41" s="439" t="str">
        <f>+IF(入力シート!M51="","",MID(TEXT(入力シート!M51,"00000#"),2,1))</f>
        <v/>
      </c>
      <c r="AD41" s="439" t="str">
        <f>+IF(入力シート!M51="","",MID(TEXT(入力シート!M51,"00000#"),3,1))</f>
        <v/>
      </c>
      <c r="AE41" s="439" t="str">
        <f>+IF(入力シート!M51="","",MID(TEXT(入力シート!M51,"00000#"),4,1))</f>
        <v/>
      </c>
      <c r="AF41" s="439" t="str">
        <f>+IF(入力シート!M51="","",MID(TEXT(入力シート!M51,"00000#"),5,1))</f>
        <v/>
      </c>
      <c r="AG41" s="440" t="str">
        <f>+IF(入力シート!M51="","",MID(TEXT(入力シート!M51,"00000#"),6,1))</f>
        <v/>
      </c>
      <c r="AH41" s="362" t="s">
        <v>942</v>
      </c>
      <c r="AI41" s="363" t="s">
        <v>943</v>
      </c>
      <c r="AJ41" s="431" t="str">
        <f>+IF(入力シート!O51="","",MID(TEXT(入力シート!O51,"YYYY/MM/DD"),3,1))</f>
        <v/>
      </c>
      <c r="AK41" s="429" t="str">
        <f>+IF(入力シート!O51="","",MID(TEXT(入力シート!O51,"YYYY/MM/DD"),4,1))</f>
        <v/>
      </c>
      <c r="AL41" s="431" t="str">
        <f>+IF(入力シート!O51="","",MID(TEXT(入力シート!O51,"YYYY/MM/DD"),6,1))</f>
        <v/>
      </c>
      <c r="AM41" s="429" t="str">
        <f>+IF(入力シート!O51="","",MID(TEXT(入力シート!O51,"YYYY/MM/DD"),7,1))</f>
        <v/>
      </c>
      <c r="AN41" s="431" t="str">
        <f>+IF(入力シート!O51="","",MID(TEXT(入力シート!O51,"YYYY/MM/DD"),9,1))</f>
        <v/>
      </c>
      <c r="AO41" s="429" t="str">
        <f>+IF(入力シート!O51="","",MID(TEXT(入力シート!O51,"YYYY/MM/DD"),10,1))</f>
        <v/>
      </c>
      <c r="AP41" s="362" t="s">
        <v>942</v>
      </c>
      <c r="AQ41" s="363" t="s">
        <v>943</v>
      </c>
      <c r="AR41" s="431" t="str">
        <f>+IF(入力シート!S51="","",MID(TEXT(入力シート!S51,"YYYY/MM/DD"),3,1))</f>
        <v/>
      </c>
      <c r="AS41" s="429" t="str">
        <f>+IF(入力シート!S51="","",MID(TEXT(入力シート!S51,"YYYY/MM/DD"),4,1))</f>
        <v/>
      </c>
      <c r="AT41" s="431" t="str">
        <f>+IF(入力シート!S51="","",MID(TEXT(入力シート!S51,"YYYY/MM/DD"),6,1))</f>
        <v/>
      </c>
      <c r="AU41" s="429" t="str">
        <f>+IF(入力シート!S51="","",MID(TEXT(入力シート!S51,"YYYY/MM/DD"),7,1))</f>
        <v/>
      </c>
      <c r="AV41" s="431" t="str">
        <f>+IF(入力シート!S51="","",MID(TEXT(入力シート!S51,"YYYY/MM/DD"),9,1))</f>
        <v/>
      </c>
      <c r="AW41" s="429" t="str">
        <f>+IF(入力シート!S51="","",MID(TEXT(入力シート!S51,"YYYY/MM/DD"),10,1))</f>
        <v/>
      </c>
      <c r="AY41" s="1174" t="s">
        <v>110</v>
      </c>
      <c r="AZ41" s="1175"/>
      <c r="BA41" s="1175"/>
      <c r="BB41" s="1166"/>
      <c r="BC41" s="1167"/>
      <c r="BD41" s="1167"/>
      <c r="BE41" s="1167"/>
      <c r="BF41" s="1167"/>
      <c r="BG41" s="1167"/>
      <c r="BH41" s="1167"/>
      <c r="BI41" s="1167"/>
      <c r="BJ41" s="1167"/>
      <c r="BK41" s="1167"/>
      <c r="BL41" s="1167"/>
      <c r="BM41" s="1167"/>
      <c r="BN41" s="1167"/>
      <c r="BO41" s="1168"/>
      <c r="BP41" s="1159" t="s">
        <v>111</v>
      </c>
      <c r="BQ41" s="1159"/>
      <c r="BR41" s="1179" t="s">
        <v>112</v>
      </c>
      <c r="BS41" s="1180"/>
      <c r="BT41" s="1159" t="s">
        <v>113</v>
      </c>
      <c r="BU41" s="1159"/>
      <c r="BV41" s="1159" t="s">
        <v>114</v>
      </c>
      <c r="BW41" s="1159"/>
      <c r="BX41" s="1159" t="s">
        <v>115</v>
      </c>
      <c r="BY41" s="1159"/>
      <c r="BZ41" s="1159" t="s">
        <v>116</v>
      </c>
      <c r="CA41" s="1159"/>
      <c r="CB41" s="1159" t="s">
        <v>117</v>
      </c>
      <c r="CC41" s="1159"/>
      <c r="CD41" s="1159" t="s">
        <v>118</v>
      </c>
      <c r="CE41" s="1159"/>
      <c r="CF41" s="1157" t="s">
        <v>119</v>
      </c>
      <c r="CG41" s="1158"/>
      <c r="CH41" s="1159" t="s">
        <v>120</v>
      </c>
      <c r="CI41" s="1159"/>
      <c r="CJ41" s="1159" t="s">
        <v>121</v>
      </c>
      <c r="CK41" s="1159"/>
      <c r="CL41" s="1159" t="s">
        <v>122</v>
      </c>
      <c r="CM41" s="1159"/>
      <c r="CN41" s="1159" t="s">
        <v>123</v>
      </c>
      <c r="CO41" s="1159"/>
      <c r="CP41" s="1159" t="s">
        <v>124</v>
      </c>
      <c r="CQ41" s="1159"/>
      <c r="CS41" s="589"/>
      <c r="DC41" s="411" t="s">
        <v>1982</v>
      </c>
    </row>
    <row r="42" spans="1:107" s="411" customFormat="1" ht="23.25" customHeight="1">
      <c r="A42" s="1201"/>
      <c r="B42" s="1172" t="s">
        <v>125</v>
      </c>
      <c r="C42" s="1173"/>
      <c r="D42" s="1173"/>
      <c r="E42" s="1173"/>
      <c r="F42" s="1173"/>
      <c r="G42" s="1173"/>
      <c r="H42" s="1173"/>
      <c r="I42" s="1173"/>
      <c r="J42" s="1173"/>
      <c r="K42" s="1173"/>
      <c r="L42" s="1173"/>
      <c r="M42" s="1173"/>
      <c r="N42" s="1173"/>
      <c r="O42" s="1173"/>
      <c r="P42" s="1173"/>
      <c r="Q42" s="55">
        <v>4</v>
      </c>
      <c r="R42" s="1185"/>
      <c r="S42" s="1186"/>
      <c r="T42" s="1151" t="str">
        <f>+IF(入力シート!J52="","","質")</f>
        <v>質</v>
      </c>
      <c r="U42" s="1142"/>
      <c r="V42" s="1142" t="str">
        <f>+IF(入力シート!J52="","",MID(TEXT(入力シート!J52,"0#"),1,1))</f>
        <v>質</v>
      </c>
      <c r="W42" s="1142"/>
      <c r="X42" s="1143" t="str">
        <f>+IF(入力シート!J52="","",MID(TEXT(入力シート!J52,"0#"),2,1))</f>
        <v/>
      </c>
      <c r="Y42" s="1144"/>
      <c r="Z42" s="1185"/>
      <c r="AA42" s="1186"/>
      <c r="AB42" s="438" t="str">
        <f>+IF(入力シート!M52="","",MID(TEXT(入力シート!M52,"00000#"),1,1))</f>
        <v/>
      </c>
      <c r="AC42" s="439" t="str">
        <f>+IF(入力シート!M52="","",MID(TEXT(入力シート!M52,"00000#"),2,1))</f>
        <v/>
      </c>
      <c r="AD42" s="439" t="str">
        <f>+IF(入力シート!M52="","",MID(TEXT(入力シート!M52,"00000#"),3,1))</f>
        <v/>
      </c>
      <c r="AE42" s="439" t="str">
        <f>+IF(入力シート!M52="","",MID(TEXT(入力シート!M52,"00000#"),4,1))</f>
        <v/>
      </c>
      <c r="AF42" s="439" t="str">
        <f>+IF(入力シート!M52="","",MID(TEXT(入力シート!M52,"00000#"),5,1))</f>
        <v/>
      </c>
      <c r="AG42" s="440" t="str">
        <f>+IF(入力シート!M52="","",MID(TEXT(入力シート!M52,"00000#"),6,1))</f>
        <v/>
      </c>
      <c r="AH42" s="362" t="s">
        <v>942</v>
      </c>
      <c r="AI42" s="363" t="s">
        <v>943</v>
      </c>
      <c r="AJ42" s="431" t="str">
        <f>+IF(入力シート!O52="","",MID(TEXT(入力シート!O52,"YYYY/MM/DD"),3,1))</f>
        <v/>
      </c>
      <c r="AK42" s="429" t="str">
        <f>+IF(入力シート!O52="","",MID(TEXT(入力シート!O52,"YYYY/MM/DD"),4,1))</f>
        <v/>
      </c>
      <c r="AL42" s="431" t="str">
        <f>+IF(入力シート!O52="","",MID(TEXT(入力シート!O52,"YYYY/MM/DD"),6,1))</f>
        <v/>
      </c>
      <c r="AM42" s="429" t="str">
        <f>+IF(入力シート!O52="","",MID(TEXT(入力シート!O52,"YYYY/MM/DD"),7,1))</f>
        <v/>
      </c>
      <c r="AN42" s="431" t="str">
        <f>+IF(入力シート!O52="","",MID(TEXT(入力シート!O52,"YYYY/MM/DD"),9,1))</f>
        <v/>
      </c>
      <c r="AO42" s="429" t="str">
        <f>+IF(入力シート!O52="","",MID(TEXT(入力シート!O52,"YYYY/MM/DD"),10,1))</f>
        <v/>
      </c>
      <c r="AP42" s="362" t="s">
        <v>942</v>
      </c>
      <c r="AQ42" s="363" t="s">
        <v>943</v>
      </c>
      <c r="AR42" s="431" t="str">
        <f>+IF(入力シート!S52="","",MID(TEXT(入力シート!S52,"YYYY/MM/DD"),3,1))</f>
        <v/>
      </c>
      <c r="AS42" s="429" t="str">
        <f>+IF(入力シート!S52="","",MID(TEXT(入力シート!S52,"YYYY/MM/DD"),4,1))</f>
        <v/>
      </c>
      <c r="AT42" s="431" t="str">
        <f>+IF(入力シート!S52="","",MID(TEXT(入力シート!S52,"YYYY/MM/DD"),6,1))</f>
        <v/>
      </c>
      <c r="AU42" s="429" t="str">
        <f>+IF(入力シート!S52="","",MID(TEXT(入力シート!S52,"YYYY/MM/DD"),7,1))</f>
        <v/>
      </c>
      <c r="AV42" s="431" t="str">
        <f>+IF(入力シート!S52="","",MID(TEXT(入力シート!S52,"YYYY/MM/DD"),9,1))</f>
        <v/>
      </c>
      <c r="AW42" s="429" t="str">
        <f>+IF(入力シート!S52="","",MID(TEXT(入力シート!S52,"YYYY/MM/DD"),10,1))</f>
        <v/>
      </c>
      <c r="AY42" s="1176"/>
      <c r="AZ42" s="1175"/>
      <c r="BA42" s="1175"/>
      <c r="BB42" s="1145" t="s">
        <v>126</v>
      </c>
      <c r="BC42" s="1146"/>
      <c r="BD42" s="1146"/>
      <c r="BE42" s="1146"/>
      <c r="BF42" s="1146"/>
      <c r="BG42" s="1146"/>
      <c r="BH42" s="1146"/>
      <c r="BI42" s="1146"/>
      <c r="BJ42" s="1146"/>
      <c r="BK42" s="1146"/>
      <c r="BL42" s="1146"/>
      <c r="BM42" s="1146"/>
      <c r="BN42" s="1146"/>
      <c r="BO42" s="1147"/>
      <c r="BP42" s="1138" t="str">
        <f>+IF(入力シート!I58="○",1,"")</f>
        <v/>
      </c>
      <c r="BQ42" s="1138"/>
      <c r="BR42" s="1140" t="str">
        <f>+IF(入力シート!J58="○",1,"")</f>
        <v/>
      </c>
      <c r="BS42" s="1141"/>
      <c r="BT42" s="1138" t="str">
        <f>+IF(入力シート!K58="○",1,"")</f>
        <v/>
      </c>
      <c r="BU42" s="1138"/>
      <c r="BV42" s="1138" t="str">
        <f>+IF(入力シート!L58="○",1,"")</f>
        <v/>
      </c>
      <c r="BW42" s="1138"/>
      <c r="BX42" s="1138" t="str">
        <f>+IF(入力シート!M58="○",1,"")</f>
        <v/>
      </c>
      <c r="BY42" s="1138"/>
      <c r="BZ42" s="1138" t="str">
        <f>+IF(入力シート!N58="○",1,"")</f>
        <v/>
      </c>
      <c r="CA42" s="1138"/>
      <c r="CB42" s="1138" t="str">
        <f>+IF(入力シート!O58="○",1,"")</f>
        <v/>
      </c>
      <c r="CC42" s="1138"/>
      <c r="CD42" s="1138" t="str">
        <f>+IF(入力シート!P58="○",1,"")</f>
        <v/>
      </c>
      <c r="CE42" s="1138"/>
      <c r="CF42" s="1138" t="str">
        <f>+IF(入力シート!Q58="○",1,"")</f>
        <v/>
      </c>
      <c r="CG42" s="1138"/>
      <c r="CH42" s="1138" t="str">
        <f>+IF(入力シート!R58="○",1,"")</f>
        <v/>
      </c>
      <c r="CI42" s="1138"/>
      <c r="CJ42" s="1138" t="str">
        <f>+IF(入力シート!S58="○",1,"")</f>
        <v/>
      </c>
      <c r="CK42" s="1138"/>
      <c r="CL42" s="1138" t="str">
        <f>+IF(入力シート!T58="○",1,"")</f>
        <v/>
      </c>
      <c r="CM42" s="1138"/>
      <c r="CN42" s="1139" t="str">
        <f>+IF(入力シート!U58="○",1,"")</f>
        <v/>
      </c>
      <c r="CO42" s="1139"/>
      <c r="CP42" s="1139" t="str">
        <f>+IF(入力シート!V58="○",1,"")</f>
        <v/>
      </c>
      <c r="CQ42" s="1139"/>
      <c r="CS42" s="589"/>
      <c r="DC42" s="411" t="s">
        <v>1983</v>
      </c>
    </row>
    <row r="43" spans="1:107" s="411" customFormat="1" ht="23.25" customHeight="1">
      <c r="A43" s="1201"/>
      <c r="B43" s="1148" t="s">
        <v>127</v>
      </c>
      <c r="C43" s="1149"/>
      <c r="D43" s="1149"/>
      <c r="E43" s="1149"/>
      <c r="F43" s="1149"/>
      <c r="G43" s="1149"/>
      <c r="H43" s="1149"/>
      <c r="I43" s="1149"/>
      <c r="J43" s="1149"/>
      <c r="K43" s="1149"/>
      <c r="L43" s="1149"/>
      <c r="M43" s="1149"/>
      <c r="N43" s="1149"/>
      <c r="O43" s="1149"/>
      <c r="P43" s="1149"/>
      <c r="Q43" s="58">
        <v>5</v>
      </c>
      <c r="R43" s="1187"/>
      <c r="S43" s="1188"/>
      <c r="T43" s="1151" t="str">
        <f>+IF(入力シート!J53="","","補")</f>
        <v>補</v>
      </c>
      <c r="U43" s="1142"/>
      <c r="V43" s="1142" t="str">
        <f>+IF(入力シート!J53="","",MID(TEXT(入力シート!J53,"0#"),1,1))</f>
        <v>補</v>
      </c>
      <c r="W43" s="1142"/>
      <c r="X43" s="1143" t="str">
        <f>+IF(入力シート!J53="","",MID(TEXT(入力シート!J53,"0#"),2,1))</f>
        <v/>
      </c>
      <c r="Y43" s="1144"/>
      <c r="Z43" s="1187"/>
      <c r="AA43" s="1188"/>
      <c r="AB43" s="466" t="str">
        <f>+IF(入力シート!M53="","",MID(TEXT(入力シート!M53,"00000#"),1,1))</f>
        <v/>
      </c>
      <c r="AC43" s="467" t="str">
        <f>+IF(入力シート!M53="","",MID(TEXT(入力シート!M53,"00000#"),2,1))</f>
        <v/>
      </c>
      <c r="AD43" s="467" t="str">
        <f>+IF(入力シート!M53="","",MID(TEXT(入力シート!M53,"00000#"),3,1))</f>
        <v/>
      </c>
      <c r="AE43" s="467" t="str">
        <f>+IF(入力シート!M53="","",MID(TEXT(入力シート!M53,"00000#"),4,1))</f>
        <v/>
      </c>
      <c r="AF43" s="467" t="str">
        <f>+IF(入力シート!M53="","",MID(TEXT(入力シート!M53,"00000#"),5,1))</f>
        <v/>
      </c>
      <c r="AG43" s="468" t="str">
        <f>+IF(入力シート!M53="","",MID(TEXT(入力シート!M53,"00000#"),6,1))</f>
        <v/>
      </c>
      <c r="AH43" s="362" t="s">
        <v>942</v>
      </c>
      <c r="AI43" s="363" t="s">
        <v>943</v>
      </c>
      <c r="AJ43" s="431" t="str">
        <f>+IF(入力シート!O53="","",MID(TEXT(入力シート!O53,"YYYY/MM/DD"),3,1))</f>
        <v/>
      </c>
      <c r="AK43" s="429" t="str">
        <f>+IF(入力シート!O53="","",MID(TEXT(入力シート!O53,"YYYY/MM/DD"),4,1))</f>
        <v/>
      </c>
      <c r="AL43" s="431" t="str">
        <f>+IF(入力シート!O53="","",MID(TEXT(入力シート!O53,"YYYY/MM/DD"),6,1))</f>
        <v/>
      </c>
      <c r="AM43" s="429" t="str">
        <f>+IF(入力シート!O53="","",MID(TEXT(入力シート!O53,"YYYY/MM/DD"),7,1))</f>
        <v/>
      </c>
      <c r="AN43" s="431" t="str">
        <f>+IF(入力シート!O53="","",MID(TEXT(入力シート!O53,"YYYY/MM/DD"),9,1))</f>
        <v/>
      </c>
      <c r="AO43" s="429" t="str">
        <f>+IF(入力シート!O53="","",MID(TEXT(入力シート!O53,"YYYY/MM/DD"),10,1))</f>
        <v/>
      </c>
      <c r="AP43" s="362" t="s">
        <v>942</v>
      </c>
      <c r="AQ43" s="363" t="s">
        <v>943</v>
      </c>
      <c r="AR43" s="431" t="str">
        <f>+IF(入力シート!S53="","",MID(TEXT(入力シート!S53,"YYYY/MM/DD"),3,1))</f>
        <v/>
      </c>
      <c r="AS43" s="429" t="str">
        <f>+IF(入力シート!S53="","",MID(TEXT(入力シート!S53,"YYYY/MM/DD"),4,1))</f>
        <v/>
      </c>
      <c r="AT43" s="431" t="str">
        <f>+IF(入力シート!S53="","",MID(TEXT(入力シート!S53,"YYYY/MM/DD"),6,1))</f>
        <v/>
      </c>
      <c r="AU43" s="429" t="str">
        <f>+IF(入力シート!S53="","",MID(TEXT(入力シート!S53,"YYYY/MM/DD"),7,1))</f>
        <v/>
      </c>
      <c r="AV43" s="431" t="str">
        <f>+IF(入力シート!S53="","",MID(TEXT(入力シート!S53,"YYYY/MM/DD"),9,1))</f>
        <v/>
      </c>
      <c r="AW43" s="429" t="str">
        <f>+IF(入力シート!S53="","",MID(TEXT(入力シート!S53,"YYYY/MM/DD"),10,1))</f>
        <v/>
      </c>
      <c r="AY43" s="1176"/>
      <c r="AZ43" s="1175"/>
      <c r="BA43" s="1175"/>
      <c r="BB43" s="1145" t="s">
        <v>128</v>
      </c>
      <c r="BC43" s="1146"/>
      <c r="BD43" s="1146"/>
      <c r="BE43" s="1146"/>
      <c r="BF43" s="1146"/>
      <c r="BG43" s="1146"/>
      <c r="BH43" s="1146"/>
      <c r="BI43" s="1146"/>
      <c r="BJ43" s="1146"/>
      <c r="BK43" s="1146"/>
      <c r="BL43" s="1146"/>
      <c r="BM43" s="1146"/>
      <c r="BN43" s="1146"/>
      <c r="BO43" s="1147"/>
      <c r="BP43" s="1140" t="str">
        <f>+IF(入力シート!I59="○",1,"")</f>
        <v/>
      </c>
      <c r="BQ43" s="1141"/>
      <c r="BR43" s="1140" t="str">
        <f>+IF(入力シート!J59="○",1,"")</f>
        <v/>
      </c>
      <c r="BS43" s="1141"/>
      <c r="BT43" s="1138" t="str">
        <f>+IF(入力シート!K59="○",1,"")</f>
        <v/>
      </c>
      <c r="BU43" s="1138"/>
      <c r="BV43" s="1138" t="str">
        <f>+IF(入力シート!L59="○",1,"")</f>
        <v/>
      </c>
      <c r="BW43" s="1138"/>
      <c r="BX43" s="1138" t="str">
        <f>+IF(入力シート!M59="○",1,"")</f>
        <v/>
      </c>
      <c r="BY43" s="1138"/>
      <c r="BZ43" s="1138" t="str">
        <f>+IF(入力シート!N59="○",1,"")</f>
        <v/>
      </c>
      <c r="CA43" s="1138"/>
      <c r="CB43" s="1138" t="str">
        <f>+IF(入力シート!O59="○",1,"")</f>
        <v/>
      </c>
      <c r="CC43" s="1138"/>
      <c r="CD43" s="1138" t="str">
        <f>+IF(入力シート!P59="○",1,"")</f>
        <v/>
      </c>
      <c r="CE43" s="1138"/>
      <c r="CF43" s="1138" t="str">
        <f>+IF(入力シート!Q59="○",1,"")</f>
        <v/>
      </c>
      <c r="CG43" s="1138"/>
      <c r="CH43" s="1138" t="str">
        <f>+IF(入力シート!R59="○",1,"")</f>
        <v/>
      </c>
      <c r="CI43" s="1138"/>
      <c r="CJ43" s="1138" t="str">
        <f>+IF(入力シート!S59="○",1,"")</f>
        <v/>
      </c>
      <c r="CK43" s="1138"/>
      <c r="CL43" s="1138" t="str">
        <f>+IF(入力シート!T59="○",1,"")</f>
        <v/>
      </c>
      <c r="CM43" s="1138"/>
      <c r="CN43" s="1139" t="str">
        <f>+IF(入力シート!U59="○",1,"")</f>
        <v/>
      </c>
      <c r="CO43" s="1139"/>
      <c r="CP43" s="1139" t="str">
        <f>+IF(入力シート!V59="○",1,"")</f>
        <v/>
      </c>
      <c r="CQ43" s="1139"/>
      <c r="CS43" s="589"/>
      <c r="DC43" s="411" t="s">
        <v>1984</v>
      </c>
    </row>
    <row r="44" spans="1:107" s="411" customFormat="1" ht="23.25" customHeight="1">
      <c r="A44" s="1202"/>
      <c r="B44" s="1148" t="s">
        <v>129</v>
      </c>
      <c r="C44" s="1149"/>
      <c r="D44" s="1149"/>
      <c r="E44" s="1149"/>
      <c r="F44" s="1149"/>
      <c r="G44" s="1149"/>
      <c r="H44" s="1149"/>
      <c r="I44" s="1149"/>
      <c r="J44" s="1149"/>
      <c r="K44" s="1149"/>
      <c r="L44" s="1149"/>
      <c r="M44" s="1149"/>
      <c r="N44" s="1149"/>
      <c r="O44" s="1149"/>
      <c r="P44" s="1149"/>
      <c r="Q44" s="55">
        <v>6</v>
      </c>
      <c r="R44" s="1150" t="str">
        <f>+IF(入力シート!I54="","",入力シート!I54)</f>
        <v/>
      </c>
      <c r="S44" s="1144"/>
      <c r="T44" s="1151" t="str">
        <f>+IF(入力シート!J54="","",入力シート!J54)</f>
        <v/>
      </c>
      <c r="U44" s="1142"/>
      <c r="V44" s="1142"/>
      <c r="W44" s="1142"/>
      <c r="X44" s="1143"/>
      <c r="Y44" s="1144"/>
      <c r="Z44" s="1150"/>
      <c r="AA44" s="1144"/>
      <c r="AB44" s="438" t="str">
        <f>+IF(入力シート!M54="","",MID(TEXT(入力シート!M54,"00000#"),1,1))</f>
        <v/>
      </c>
      <c r="AC44" s="439" t="str">
        <f>+IF(入力シート!M54="","",MID(TEXT(入力シート!M54,"00000#"),2,1))</f>
        <v/>
      </c>
      <c r="AD44" s="439" t="str">
        <f>+IF(入力シート!M54="","",MID(TEXT(入力シート!M54,"00000#"),3,1))</f>
        <v/>
      </c>
      <c r="AE44" s="439" t="str">
        <f>+IF(入力シート!M54="","",MID(TEXT(入力シート!M54,"00000#"),4,1))</f>
        <v/>
      </c>
      <c r="AF44" s="439" t="str">
        <f>+IF(入力シート!M54="","",MID(TEXT(入力シート!M54,"00000#"),5,1))</f>
        <v/>
      </c>
      <c r="AG44" s="440" t="str">
        <f>+IF(入力シート!M54="","",MID(TEXT(入力シート!M54,"00000#"),6,1))</f>
        <v/>
      </c>
      <c r="AH44" s="362" t="s">
        <v>942</v>
      </c>
      <c r="AI44" s="363" t="s">
        <v>943</v>
      </c>
      <c r="AJ44" s="431" t="str">
        <f>+IF(入力シート!O54="","",MID(TEXT(入力シート!O54,"YYYY/MM/DD"),3,1))</f>
        <v/>
      </c>
      <c r="AK44" s="429" t="str">
        <f>+IF(入力シート!O54="","",MID(TEXT(入力シート!O54,"YYYY/MM/DD"),4,1))</f>
        <v/>
      </c>
      <c r="AL44" s="431" t="str">
        <f>+IF(入力シート!O54="","",MID(TEXT(入力シート!O54,"YYYY/MM/DD"),6,1))</f>
        <v/>
      </c>
      <c r="AM44" s="429" t="str">
        <f>+IF(入力シート!O54="","",MID(TEXT(入力シート!O54,"YYYY/MM/DD"),7,1))</f>
        <v/>
      </c>
      <c r="AN44" s="431" t="str">
        <f>+IF(入力シート!O54="","",MID(TEXT(入力シート!O54,"YYYY/MM/DD"),9,1))</f>
        <v/>
      </c>
      <c r="AO44" s="429" t="str">
        <f>+IF(入力シート!O54="","",MID(TEXT(入力シート!O54,"YYYY/MM/DD"),10,1))</f>
        <v/>
      </c>
      <c r="AP44" s="362" t="s">
        <v>942</v>
      </c>
      <c r="AQ44" s="363" t="s">
        <v>943</v>
      </c>
      <c r="AR44" s="431" t="str">
        <f>+IF(入力シート!S54="","",MID(TEXT(入力シート!S54,"YYYY/MM/DD"),3,1))</f>
        <v/>
      </c>
      <c r="AS44" s="429" t="str">
        <f>+IF(入力シート!S54="","",MID(TEXT(入力シート!S54,"YYYY/MM/DD"),4,1))</f>
        <v/>
      </c>
      <c r="AT44" s="431" t="str">
        <f>+IF(入力シート!S54="","",MID(TEXT(入力シート!S54,"YYYY/MM/DD"),6,1))</f>
        <v/>
      </c>
      <c r="AU44" s="429" t="str">
        <f>+IF(入力シート!S54="","",MID(TEXT(入力シート!S54,"YYYY/MM/DD"),7,1))</f>
        <v/>
      </c>
      <c r="AV44" s="431" t="str">
        <f>+IF(入力シート!S54="","",MID(TEXT(入力シート!S54,"YYYY/MM/DD"),9,1))</f>
        <v/>
      </c>
      <c r="AW44" s="429" t="str">
        <f>+IF(入力シート!S54="","",MID(TEXT(入力シート!S54,"YYYY/MM/DD"),10,1))</f>
        <v/>
      </c>
      <c r="AY44" s="1176"/>
      <c r="AZ44" s="1175"/>
      <c r="BA44" s="1175"/>
      <c r="BB44" s="1154" t="s">
        <v>130</v>
      </c>
      <c r="BC44" s="1155"/>
      <c r="BD44" s="1155"/>
      <c r="BE44" s="1155"/>
      <c r="BF44" s="1155"/>
      <c r="BG44" s="1155"/>
      <c r="BH44" s="1155"/>
      <c r="BI44" s="1155"/>
      <c r="BJ44" s="1155"/>
      <c r="BK44" s="1155"/>
      <c r="BL44" s="1155"/>
      <c r="BM44" s="1155"/>
      <c r="BN44" s="1155"/>
      <c r="BO44" s="1156"/>
      <c r="BP44" s="1140" t="str">
        <f>+IF(入力シート!I60="○",1,"")</f>
        <v/>
      </c>
      <c r="BQ44" s="1141"/>
      <c r="BR44" s="1140" t="str">
        <f>+IF(入力シート!J60="○",1,"")</f>
        <v/>
      </c>
      <c r="BS44" s="1141"/>
      <c r="BT44" s="1138" t="str">
        <f>+IF(入力シート!K60="○",1,"")</f>
        <v/>
      </c>
      <c r="BU44" s="1138"/>
      <c r="BV44" s="1138" t="str">
        <f>+IF(入力シート!L60="○",1,"")</f>
        <v/>
      </c>
      <c r="BW44" s="1138"/>
      <c r="BX44" s="1138" t="str">
        <f>+IF(入力シート!M60="○",1,"")</f>
        <v/>
      </c>
      <c r="BY44" s="1138"/>
      <c r="BZ44" s="1138" t="str">
        <f>+IF(入力シート!N60="○",1,"")</f>
        <v/>
      </c>
      <c r="CA44" s="1138"/>
      <c r="CB44" s="1138" t="str">
        <f>+IF(入力シート!O60="○",1,"")</f>
        <v/>
      </c>
      <c r="CC44" s="1138"/>
      <c r="CD44" s="1138" t="str">
        <f>+IF(入力シート!P60="○",1,"")</f>
        <v/>
      </c>
      <c r="CE44" s="1138"/>
      <c r="CF44" s="1138" t="str">
        <f>+IF(入力シート!Q60="○",1,"")</f>
        <v/>
      </c>
      <c r="CG44" s="1138"/>
      <c r="CH44" s="1138" t="str">
        <f>+IF(入力シート!R60="○",1,"")</f>
        <v/>
      </c>
      <c r="CI44" s="1138"/>
      <c r="CJ44" s="1138" t="str">
        <f>+IF(入力シート!S60="○",1,"")</f>
        <v/>
      </c>
      <c r="CK44" s="1138"/>
      <c r="CL44" s="1138" t="str">
        <f>+IF(入力シート!T60="○",1,"")</f>
        <v/>
      </c>
      <c r="CM44" s="1138"/>
      <c r="CN44" s="1139" t="str">
        <f>+IF(入力シート!U60="○",1,"")</f>
        <v/>
      </c>
      <c r="CO44" s="1139"/>
      <c r="CP44" s="1139" t="str">
        <f>+IF(入力シート!V60="○",1,"")</f>
        <v/>
      </c>
      <c r="CQ44" s="1139"/>
      <c r="CS44" s="589"/>
    </row>
    <row r="45" spans="1:107" s="411" customFormat="1" ht="23.25" customHeight="1" thickBot="1">
      <c r="AY45" s="1176"/>
      <c r="AZ45" s="1175"/>
      <c r="BA45" s="1175"/>
      <c r="BB45" s="963" t="s">
        <v>131</v>
      </c>
      <c r="BC45" s="964"/>
      <c r="BD45" s="964"/>
      <c r="BE45" s="964"/>
      <c r="BF45" s="964"/>
      <c r="BG45" s="964"/>
      <c r="BH45" s="964"/>
      <c r="BI45" s="964"/>
      <c r="BJ45" s="964"/>
      <c r="BK45" s="964"/>
      <c r="BL45" s="964"/>
      <c r="BM45" s="964"/>
      <c r="BN45" s="964"/>
      <c r="BO45" s="965"/>
      <c r="BP45" s="1136" t="str">
        <f>+IF(入力シート!I61="○",1,"")</f>
        <v/>
      </c>
      <c r="BQ45" s="1137"/>
      <c r="BR45" s="1136" t="str">
        <f>+IF(入力シート!J61="○",1,"")</f>
        <v/>
      </c>
      <c r="BS45" s="1137"/>
      <c r="BT45" s="1126" t="str">
        <f>+IF(入力シート!K61="○",1,"")</f>
        <v/>
      </c>
      <c r="BU45" s="1126"/>
      <c r="BV45" s="1126" t="str">
        <f>+IF(入力シート!L61="○",1,"")</f>
        <v/>
      </c>
      <c r="BW45" s="1126"/>
      <c r="BX45" s="1126" t="str">
        <f>+IF(入力シート!M61="○",1,"")</f>
        <v/>
      </c>
      <c r="BY45" s="1126"/>
      <c r="BZ45" s="1126" t="str">
        <f>+IF(入力シート!N61="○",1,"")</f>
        <v/>
      </c>
      <c r="CA45" s="1126"/>
      <c r="CB45" s="1126" t="str">
        <f>+IF(入力シート!O61="○",1,"")</f>
        <v/>
      </c>
      <c r="CC45" s="1126"/>
      <c r="CD45" s="1126" t="str">
        <f>+IF(入力シート!P61="○",1,"")</f>
        <v/>
      </c>
      <c r="CE45" s="1126"/>
      <c r="CF45" s="1126" t="str">
        <f>+IF(入力シート!Q61="○",1,"")</f>
        <v/>
      </c>
      <c r="CG45" s="1126"/>
      <c r="CH45" s="1126" t="str">
        <f>+IF(入力シート!R61="○",1,"")</f>
        <v/>
      </c>
      <c r="CI45" s="1126"/>
      <c r="CJ45" s="1126" t="str">
        <f>+IF(入力シート!S61="○",1,"")</f>
        <v/>
      </c>
      <c r="CK45" s="1126"/>
      <c r="CL45" s="1126" t="str">
        <f>+IF(入力シート!T61="○",1,"")</f>
        <v/>
      </c>
      <c r="CM45" s="1126"/>
      <c r="CN45" s="1127" t="str">
        <f>+IF(入力シート!U61="○",1,"")</f>
        <v/>
      </c>
      <c r="CO45" s="1127"/>
      <c r="CP45" s="1127" t="str">
        <f>+IF(入力シート!V61="○",1,"")</f>
        <v/>
      </c>
      <c r="CQ45" s="1127"/>
      <c r="CS45" s="589"/>
    </row>
    <row r="46" spans="1:107" s="411" customFormat="1" ht="23.25" customHeight="1" thickTop="1">
      <c r="A46" s="1114" t="s">
        <v>132</v>
      </c>
      <c r="B46" s="1115"/>
      <c r="C46" s="1115"/>
      <c r="D46" s="1115"/>
      <c r="E46" s="1115"/>
      <c r="F46" s="1115"/>
      <c r="G46" s="1115"/>
      <c r="H46" s="1115"/>
      <c r="I46" s="1115"/>
      <c r="J46" s="1115"/>
      <c r="K46" s="1115"/>
      <c r="L46" s="1115"/>
      <c r="M46" s="1115"/>
      <c r="N46" s="1115"/>
      <c r="O46" s="1115"/>
      <c r="P46" s="1115"/>
      <c r="Q46" s="1115"/>
      <c r="R46" s="1115"/>
      <c r="S46" s="1115"/>
      <c r="T46" s="1115"/>
      <c r="U46" s="1115"/>
      <c r="V46" s="1116"/>
      <c r="Y46" s="931" t="s">
        <v>133</v>
      </c>
      <c r="Z46" s="931"/>
      <c r="AA46" s="931"/>
      <c r="AB46" s="931"/>
      <c r="AC46" s="931"/>
      <c r="AD46" s="931"/>
      <c r="AE46" s="931"/>
      <c r="AF46" s="931"/>
      <c r="AG46" s="931"/>
      <c r="AJ46" s="994" t="s">
        <v>134</v>
      </c>
      <c r="AK46" s="931"/>
      <c r="AL46" s="931"/>
      <c r="AM46" s="931"/>
      <c r="AN46" s="966" t="s">
        <v>135</v>
      </c>
      <c r="AO46" s="966"/>
      <c r="AP46" s="460" t="str">
        <f>+IF(MID(TEXT(入力シート!J113,"00#"),1,1)="0","",MID(TEXT(入力シート!J113,"00#"),1,1))</f>
        <v/>
      </c>
      <c r="AQ46" s="469" t="str">
        <f>+IF(AND(AP46="",MID(TEXT(入力シート!J113,"00#"),2,1)="0"),"",MID(TEXT(入力シート!J113,"00#"),2,1))</f>
        <v/>
      </c>
      <c r="AR46" s="463" t="str">
        <f>+IF(AND(AQ46="",MID(TEXT(入力シート!J113,"00#"),3,1)="0"),"",MID(TEXT(入力シート!J113,"00#"),3,1))</f>
        <v/>
      </c>
      <c r="AT46" s="470"/>
      <c r="AU46" s="470"/>
      <c r="AY46" s="1176"/>
      <c r="AZ46" s="1175"/>
      <c r="BA46" s="1175"/>
      <c r="BB46" s="1117" t="s">
        <v>136</v>
      </c>
      <c r="BC46" s="1118"/>
      <c r="BD46" s="1118"/>
      <c r="BE46" s="1118"/>
      <c r="BF46" s="1118"/>
      <c r="BG46" s="1118"/>
      <c r="BH46" s="1118"/>
      <c r="BI46" s="1118"/>
      <c r="BJ46" s="1118"/>
      <c r="BK46" s="1118"/>
      <c r="BL46" s="1118"/>
      <c r="BM46" s="1118"/>
      <c r="BN46" s="1118"/>
      <c r="BO46" s="1119"/>
      <c r="BP46" s="962" t="s">
        <v>111</v>
      </c>
      <c r="BQ46" s="962"/>
      <c r="BR46" s="1131" t="s">
        <v>112</v>
      </c>
      <c r="BS46" s="1132"/>
      <c r="BT46" s="962" t="s">
        <v>113</v>
      </c>
      <c r="BU46" s="962"/>
      <c r="BV46" s="962" t="s">
        <v>114</v>
      </c>
      <c r="BW46" s="962"/>
      <c r="BX46" s="962" t="s">
        <v>115</v>
      </c>
      <c r="BY46" s="962"/>
      <c r="BZ46" s="962" t="s">
        <v>116</v>
      </c>
      <c r="CA46" s="962"/>
      <c r="CB46" s="962" t="s">
        <v>117</v>
      </c>
      <c r="CC46" s="962"/>
      <c r="CD46" s="962" t="s">
        <v>118</v>
      </c>
      <c r="CE46" s="962"/>
      <c r="CF46" s="1129" t="s">
        <v>119</v>
      </c>
      <c r="CG46" s="1130"/>
      <c r="CH46" s="962" t="s">
        <v>120</v>
      </c>
      <c r="CI46" s="962"/>
      <c r="CJ46" s="962" t="s">
        <v>121</v>
      </c>
      <c r="CK46" s="962"/>
      <c r="CL46" s="962" t="s">
        <v>122</v>
      </c>
      <c r="CM46" s="962"/>
      <c r="CN46" s="962" t="s">
        <v>123</v>
      </c>
      <c r="CO46" s="962"/>
      <c r="CP46" s="962" t="s">
        <v>124</v>
      </c>
      <c r="CQ46" s="1099"/>
      <c r="CS46" s="589"/>
    </row>
    <row r="47" spans="1:107" s="411" customFormat="1" ht="23.25" customHeight="1" thickBot="1">
      <c r="A47" s="1077" t="s">
        <v>107</v>
      </c>
      <c r="B47" s="1077"/>
      <c r="C47" s="1077"/>
      <c r="D47" s="1077"/>
      <c r="E47" s="1077"/>
      <c r="F47" s="1077"/>
      <c r="G47" s="1077"/>
      <c r="H47" s="1080" t="s">
        <v>137</v>
      </c>
      <c r="I47" s="1080"/>
      <c r="J47" s="1082" t="s">
        <v>138</v>
      </c>
      <c r="K47" s="1083"/>
      <c r="L47" s="1083"/>
      <c r="M47" s="1083"/>
      <c r="N47" s="1084" t="s">
        <v>139</v>
      </c>
      <c r="O47" s="1084"/>
      <c r="P47" s="1084"/>
      <c r="Q47" s="1084"/>
      <c r="R47" s="1084"/>
      <c r="S47" s="1084"/>
      <c r="T47" s="585"/>
      <c r="U47" s="1090" t="s">
        <v>140</v>
      </c>
      <c r="V47" s="1091"/>
      <c r="W47" s="471"/>
      <c r="X47" s="472"/>
      <c r="Y47" s="931" t="s">
        <v>141</v>
      </c>
      <c r="Z47" s="931"/>
      <c r="AA47" s="931"/>
      <c r="AB47" s="931"/>
      <c r="AC47" s="931"/>
      <c r="AD47" s="931"/>
      <c r="AE47" s="931"/>
      <c r="AF47" s="931"/>
      <c r="AG47" s="473" t="str">
        <f>+IF(入力シート!K92="","",入力シート!K92)</f>
        <v/>
      </c>
      <c r="AJ47" s="931"/>
      <c r="AK47" s="931"/>
      <c r="AL47" s="931"/>
      <c r="AM47" s="931"/>
      <c r="AN47" s="966" t="s">
        <v>142</v>
      </c>
      <c r="AO47" s="966"/>
      <c r="AP47" s="460" t="str">
        <f>+IF(MID(TEXT(入力シート!J114,"00#"),1,1)="0","",MID(TEXT(入力シート!J114,"00#"),1,1))</f>
        <v/>
      </c>
      <c r="AQ47" s="469" t="str">
        <f>+IF(AND(AP47="",MID(TEXT(入力シート!J114,"00#"),2,1)="0"),"",MID(TEXT(入力シート!J114,"00#"),2,1))</f>
        <v/>
      </c>
      <c r="AR47" s="463" t="str">
        <f>+IF(AND(AQ47="",MID(TEXT(入力シート!J114,"00#"),3,1)="0"),"",MID(TEXT(入力シート!J114,"00#"),3,1))</f>
        <v/>
      </c>
      <c r="AT47" s="470"/>
      <c r="AU47" s="470"/>
      <c r="AY47" s="1176"/>
      <c r="AZ47" s="1175"/>
      <c r="BA47" s="1175"/>
      <c r="BB47" s="1120"/>
      <c r="BC47" s="1121"/>
      <c r="BD47" s="1121"/>
      <c r="BE47" s="1121"/>
      <c r="BF47" s="1121"/>
      <c r="BG47" s="1121"/>
      <c r="BH47" s="1121"/>
      <c r="BI47" s="1121"/>
      <c r="BJ47" s="1121"/>
      <c r="BK47" s="1121"/>
      <c r="BL47" s="1121"/>
      <c r="BM47" s="1121"/>
      <c r="BN47" s="1121"/>
      <c r="BO47" s="1122"/>
      <c r="BP47" s="1094" t="str">
        <f>+IF(入力シート!I62="○",1,"")</f>
        <v/>
      </c>
      <c r="BQ47" s="1094"/>
      <c r="BR47" s="1095" t="str">
        <f>+IF(入力シート!J62="○",1,"")</f>
        <v/>
      </c>
      <c r="BS47" s="1096"/>
      <c r="BT47" s="1094" t="str">
        <f>+IF(入力シート!K62="○",1,"")</f>
        <v/>
      </c>
      <c r="BU47" s="1094"/>
      <c r="BV47" s="1094" t="str">
        <f>+IF(入力シート!L62="○",1,"")</f>
        <v/>
      </c>
      <c r="BW47" s="1094"/>
      <c r="BX47" s="1094" t="str">
        <f>+IF(入力シート!M62="○",1,"")</f>
        <v/>
      </c>
      <c r="BY47" s="1094"/>
      <c r="BZ47" s="1094" t="str">
        <f>+IF(入力シート!N62="○",1,"")</f>
        <v/>
      </c>
      <c r="CA47" s="1094"/>
      <c r="CB47" s="1094" t="str">
        <f>+IF(入力シート!O62="○",1,"")</f>
        <v/>
      </c>
      <c r="CC47" s="1094"/>
      <c r="CD47" s="1094" t="str">
        <f>+IF(入力シート!P62="○",1,"")</f>
        <v/>
      </c>
      <c r="CE47" s="1094"/>
      <c r="CF47" s="1094" t="str">
        <f>+IF(入力シート!Q62="○",1,"")</f>
        <v/>
      </c>
      <c r="CG47" s="1094"/>
      <c r="CH47" s="1094" t="str">
        <f>+IF(入力シート!R62="○",1,"")</f>
        <v/>
      </c>
      <c r="CI47" s="1094"/>
      <c r="CJ47" s="1128" t="str">
        <f>+IF(入力シート!S62="○",1,"")</f>
        <v/>
      </c>
      <c r="CK47" s="1128"/>
      <c r="CL47" s="1128" t="str">
        <f>+IF(入力シート!T62="○",1,"")</f>
        <v/>
      </c>
      <c r="CM47" s="1128"/>
      <c r="CN47" s="1097" t="str">
        <f>+IF(入力シート!U62="○",1,"")</f>
        <v/>
      </c>
      <c r="CO47" s="1097"/>
      <c r="CP47" s="1097" t="str">
        <f>+IF(入力シート!V62="○",1,"")</f>
        <v/>
      </c>
      <c r="CQ47" s="1098"/>
      <c r="CS47" s="589"/>
    </row>
    <row r="48" spans="1:107" s="411" customFormat="1" ht="23.25" customHeight="1" thickTop="1">
      <c r="A48" s="1078"/>
      <c r="B48" s="1078"/>
      <c r="C48" s="1078"/>
      <c r="D48" s="1078"/>
      <c r="E48" s="1078"/>
      <c r="F48" s="1078"/>
      <c r="G48" s="1078"/>
      <c r="H48" s="1081"/>
      <c r="I48" s="1081"/>
      <c r="J48" s="1069"/>
      <c r="K48" s="1070"/>
      <c r="L48" s="1070"/>
      <c r="M48" s="1070"/>
      <c r="N48" s="1085"/>
      <c r="O48" s="1085"/>
      <c r="P48" s="1085"/>
      <c r="Q48" s="1085"/>
      <c r="R48" s="1085"/>
      <c r="S48" s="1085"/>
      <c r="T48" s="584"/>
      <c r="U48" s="1092"/>
      <c r="V48" s="1093"/>
      <c r="W48" s="1100"/>
      <c r="X48" s="582"/>
      <c r="Y48" s="931" t="s">
        <v>143</v>
      </c>
      <c r="Z48" s="931"/>
      <c r="AA48" s="931"/>
      <c r="AB48" s="931"/>
      <c r="AC48" s="931"/>
      <c r="AD48" s="931"/>
      <c r="AE48" s="931"/>
      <c r="AF48" s="931"/>
      <c r="AG48" s="473" t="str">
        <f>+IF(入力シート!K93="","",入力シート!K93)</f>
        <v/>
      </c>
      <c r="AJ48" s="931"/>
      <c r="AK48" s="931"/>
      <c r="AL48" s="931"/>
      <c r="AM48" s="931"/>
      <c r="AN48" s="966" t="s">
        <v>144</v>
      </c>
      <c r="AO48" s="966"/>
      <c r="AP48" s="460" t="str">
        <f>+IF(MID(TEXT(入力シート!J115,"00#"),1,1)="0","",MID(TEXT(入力シート!J115,"00#"),1,1))</f>
        <v/>
      </c>
      <c r="AQ48" s="469" t="str">
        <f>+IF(AND(AP48="",MID(TEXT(入力シート!J115,"00#"),2,1)="0"),"",MID(TEXT(入力シート!J115,"00#"),2,1))</f>
        <v/>
      </c>
      <c r="AR48" s="463" t="str">
        <f>+IF(AND(AQ48="",MID(TEXT(入力シート!J115,"00#"),3,1)="0"),"",MID(TEXT(入力シート!J115,"00#"),3,1))</f>
        <v/>
      </c>
      <c r="AT48" s="470"/>
      <c r="AU48" s="470"/>
      <c r="AY48" s="1176"/>
      <c r="AZ48" s="1175"/>
      <c r="BA48" s="1175"/>
      <c r="BB48" s="1120"/>
      <c r="BC48" s="1121"/>
      <c r="BD48" s="1121"/>
      <c r="BE48" s="1121"/>
      <c r="BF48" s="1121"/>
      <c r="BG48" s="1121"/>
      <c r="BH48" s="1121"/>
      <c r="BI48" s="1121"/>
      <c r="BJ48" s="1121"/>
      <c r="BK48" s="1121"/>
      <c r="BL48" s="1121"/>
      <c r="BM48" s="1121"/>
      <c r="BN48" s="1121"/>
      <c r="BO48" s="1122"/>
      <c r="BP48" s="1101" t="s">
        <v>145</v>
      </c>
      <c r="BQ48" s="1102"/>
      <c r="BR48" s="1102"/>
      <c r="BS48" s="1102"/>
      <c r="BT48" s="1102"/>
      <c r="BU48" s="1102"/>
      <c r="BV48" s="1102"/>
      <c r="BW48" s="1102"/>
      <c r="BX48" s="1102"/>
      <c r="BY48" s="1102"/>
      <c r="BZ48" s="1102"/>
      <c r="CA48" s="1102"/>
      <c r="CB48" s="1102"/>
      <c r="CC48" s="1102"/>
      <c r="CD48" s="1102"/>
      <c r="CE48" s="1102"/>
      <c r="CF48" s="1102"/>
      <c r="CG48" s="1102"/>
      <c r="CH48" s="1102"/>
      <c r="CI48" s="1103"/>
      <c r="CJ48" s="474"/>
      <c r="CK48" s="474"/>
      <c r="CL48" s="474"/>
      <c r="CM48" s="474"/>
      <c r="CN48" s="475"/>
      <c r="CO48" s="475"/>
      <c r="CP48" s="475"/>
      <c r="CQ48" s="475"/>
      <c r="CS48" s="589"/>
    </row>
    <row r="49" spans="1:97" s="411" customFormat="1" ht="23.25" customHeight="1">
      <c r="A49" s="1078"/>
      <c r="B49" s="1078"/>
      <c r="C49" s="1078"/>
      <c r="D49" s="1078"/>
      <c r="E49" s="1078"/>
      <c r="F49" s="1078"/>
      <c r="G49" s="1078"/>
      <c r="H49" s="1081"/>
      <c r="I49" s="1081"/>
      <c r="J49" s="1069" t="s">
        <v>146</v>
      </c>
      <c r="K49" s="1070"/>
      <c r="L49" s="1070"/>
      <c r="M49" s="1070"/>
      <c r="N49" s="1073" t="s">
        <v>147</v>
      </c>
      <c r="O49" s="1073"/>
      <c r="P49" s="1073"/>
      <c r="Q49" s="1073"/>
      <c r="R49" s="1073"/>
      <c r="S49" s="1073"/>
      <c r="T49" s="584"/>
      <c r="U49" s="1092"/>
      <c r="V49" s="1093"/>
      <c r="W49" s="1100"/>
      <c r="X49" s="582"/>
      <c r="Y49" s="931" t="s">
        <v>148</v>
      </c>
      <c r="Z49" s="931"/>
      <c r="AA49" s="931"/>
      <c r="AB49" s="931"/>
      <c r="AC49" s="931"/>
      <c r="AD49" s="931"/>
      <c r="AE49" s="931"/>
      <c r="AF49" s="931"/>
      <c r="AG49" s="473" t="str">
        <f>+IF(入力シート!K94="","",入力シート!K94)</f>
        <v/>
      </c>
      <c r="AJ49" s="1075" t="s">
        <v>149</v>
      </c>
      <c r="AK49" s="966"/>
      <c r="AL49" s="966"/>
      <c r="AM49" s="966"/>
      <c r="AN49" s="966" t="s">
        <v>135</v>
      </c>
      <c r="AO49" s="966"/>
      <c r="AP49" s="460" t="str">
        <f>+IF(MID(TEXT(入力シート!J116,"00#"),1,1)="0","",MID(TEXT(入力シート!J116,"00#"),1,1))</f>
        <v/>
      </c>
      <c r="AQ49" s="469" t="str">
        <f>+IF(AND(AP49="",MID(TEXT(入力シート!J116,"00#"),2,1)="0"),"",MID(TEXT(入力シート!J116,"00#"),2,1))</f>
        <v/>
      </c>
      <c r="AR49" s="463" t="str">
        <f>+IF(AND(AQ49="",MID(TEXT(入力シート!J116,"00#"),3,1)="0"),"",MID(TEXT(入力シート!J116,"00#"),3,1))</f>
        <v/>
      </c>
      <c r="AT49" s="470"/>
      <c r="AU49" s="470"/>
      <c r="AY49" s="1176"/>
      <c r="AZ49" s="1175"/>
      <c r="BA49" s="1175"/>
      <c r="BB49" s="1120"/>
      <c r="BC49" s="1121"/>
      <c r="BD49" s="1121"/>
      <c r="BE49" s="1121"/>
      <c r="BF49" s="1121"/>
      <c r="BG49" s="1121"/>
      <c r="BH49" s="1121"/>
      <c r="BI49" s="1121"/>
      <c r="BJ49" s="1121"/>
      <c r="BK49" s="1121"/>
      <c r="BL49" s="1121"/>
      <c r="BM49" s="1121"/>
      <c r="BN49" s="1121"/>
      <c r="BO49" s="1122"/>
      <c r="BP49" s="1076" t="s">
        <v>150</v>
      </c>
      <c r="BQ49" s="1076"/>
      <c r="BR49" s="1107" t="s">
        <v>151</v>
      </c>
      <c r="BS49" s="1113"/>
      <c r="BT49" s="1076" t="s">
        <v>152</v>
      </c>
      <c r="BU49" s="1076"/>
      <c r="BV49" s="1076" t="s">
        <v>153</v>
      </c>
      <c r="BW49" s="1076"/>
      <c r="BX49" s="1076" t="s">
        <v>154</v>
      </c>
      <c r="BY49" s="1076"/>
      <c r="BZ49" s="1076" t="s">
        <v>117</v>
      </c>
      <c r="CA49" s="1076"/>
      <c r="CB49" s="1076" t="s">
        <v>155</v>
      </c>
      <c r="CC49" s="1076"/>
      <c r="CD49" s="1076" t="s">
        <v>156</v>
      </c>
      <c r="CE49" s="1107"/>
      <c r="CF49" s="1076" t="s">
        <v>157</v>
      </c>
      <c r="CG49" s="1076"/>
      <c r="CH49" s="1076" t="s">
        <v>123</v>
      </c>
      <c r="CI49" s="1108"/>
      <c r="CJ49" s="410"/>
      <c r="CK49" s="410"/>
      <c r="CL49" s="410"/>
      <c r="CM49" s="410"/>
      <c r="CN49" s="410"/>
      <c r="CO49" s="410"/>
      <c r="CS49" s="589"/>
    </row>
    <row r="50" spans="1:97" s="411" customFormat="1" ht="23.25" customHeight="1" thickBot="1">
      <c r="A50" s="1079"/>
      <c r="B50" s="1079"/>
      <c r="C50" s="1079"/>
      <c r="D50" s="1079"/>
      <c r="E50" s="1079"/>
      <c r="F50" s="1079"/>
      <c r="G50" s="1079"/>
      <c r="H50" s="1081"/>
      <c r="I50" s="1081"/>
      <c r="J50" s="1071"/>
      <c r="K50" s="1072"/>
      <c r="L50" s="1072"/>
      <c r="M50" s="1072"/>
      <c r="N50" s="1074"/>
      <c r="O50" s="1074"/>
      <c r="P50" s="1074"/>
      <c r="Q50" s="1074"/>
      <c r="R50" s="1074"/>
      <c r="S50" s="1074"/>
      <c r="T50" s="584"/>
      <c r="U50" s="1092"/>
      <c r="V50" s="1093"/>
      <c r="W50" s="476"/>
      <c r="X50" s="264"/>
      <c r="Y50" s="931" t="s">
        <v>158</v>
      </c>
      <c r="Z50" s="931"/>
      <c r="AA50" s="931"/>
      <c r="AB50" s="931"/>
      <c r="AC50" s="931"/>
      <c r="AD50" s="931"/>
      <c r="AE50" s="931"/>
      <c r="AF50" s="931"/>
      <c r="AG50" s="473" t="str">
        <f>+IF(入力シート!K95="","",入力シート!K95)</f>
        <v/>
      </c>
      <c r="AJ50" s="966"/>
      <c r="AK50" s="966"/>
      <c r="AL50" s="966"/>
      <c r="AM50" s="966"/>
      <c r="AN50" s="966" t="s">
        <v>142</v>
      </c>
      <c r="AO50" s="966"/>
      <c r="AP50" s="460" t="str">
        <f>+IF(MID(TEXT(入力シート!J117,"00#"),1,1)="0","",MID(TEXT(入力シート!J117,"00#"),1,1))</f>
        <v/>
      </c>
      <c r="AQ50" s="469" t="str">
        <f>+IF(AND(AP50="",MID(TEXT(入力シート!J117,"00#"),2,1)="0"),"",MID(TEXT(入力シート!J117,"00#"),2,1))</f>
        <v/>
      </c>
      <c r="AR50" s="463" t="str">
        <f>+IF(AND(AQ50="",MID(TEXT(入力シート!J117,"00#"),3,1)="0"),"",MID(TEXT(入力シート!J117,"00#"),3,1))</f>
        <v/>
      </c>
      <c r="AT50" s="470"/>
      <c r="AU50" s="470"/>
      <c r="AY50" s="1176"/>
      <c r="AZ50" s="1175"/>
      <c r="BA50" s="1175"/>
      <c r="BB50" s="1123"/>
      <c r="BC50" s="1124"/>
      <c r="BD50" s="1124"/>
      <c r="BE50" s="1124"/>
      <c r="BF50" s="1124"/>
      <c r="BG50" s="1124"/>
      <c r="BH50" s="1124"/>
      <c r="BI50" s="1124"/>
      <c r="BJ50" s="1124"/>
      <c r="BK50" s="1124"/>
      <c r="BL50" s="1124"/>
      <c r="BM50" s="1124"/>
      <c r="BN50" s="1124"/>
      <c r="BO50" s="1125"/>
      <c r="BP50" s="1109" t="str">
        <f>+IF(入力シート!I65="○",1,"")</f>
        <v/>
      </c>
      <c r="BQ50" s="1110"/>
      <c r="BR50" s="1111" t="str">
        <f>+IF(入力シート!J65="○",1,"")</f>
        <v/>
      </c>
      <c r="BS50" s="1112"/>
      <c r="BT50" s="1109" t="str">
        <f>+IF(入力シート!K65="○",1,"")</f>
        <v/>
      </c>
      <c r="BU50" s="1110"/>
      <c r="BV50" s="1109" t="str">
        <f>+IF(入力シート!L65="○",1,"")</f>
        <v/>
      </c>
      <c r="BW50" s="1110"/>
      <c r="BX50" s="1109" t="str">
        <f>+IF(入力シート!M65="○",1,"")</f>
        <v/>
      </c>
      <c r="BY50" s="1110"/>
      <c r="BZ50" s="1109" t="str">
        <f>+IF(入力シート!N65="○",1,"")</f>
        <v/>
      </c>
      <c r="CA50" s="1110"/>
      <c r="CB50" s="1109" t="str">
        <f>+IF(入力シート!O65="○",1,"")</f>
        <v/>
      </c>
      <c r="CC50" s="1110"/>
      <c r="CD50" s="1133" t="str">
        <f>+IF(入力シート!P65="○",1,"")</f>
        <v/>
      </c>
      <c r="CE50" s="1109"/>
      <c r="CF50" s="1134" t="str">
        <f>+IF(入力シート!Q65="○",1,"")</f>
        <v/>
      </c>
      <c r="CG50" s="1134"/>
      <c r="CH50" s="1134" t="str">
        <f>+IF(入力シート!R65="○",1,"")</f>
        <v/>
      </c>
      <c r="CI50" s="1135"/>
      <c r="CJ50" s="410"/>
      <c r="CK50" s="410"/>
      <c r="CL50" s="410"/>
      <c r="CM50" s="410"/>
      <c r="CN50" s="410"/>
      <c r="CO50" s="410"/>
      <c r="CS50" s="589"/>
    </row>
    <row r="51" spans="1:97" s="411" customFormat="1" ht="23.25" customHeight="1" thickTop="1">
      <c r="A51" s="69">
        <v>1</v>
      </c>
      <c r="B51" s="1039" t="s">
        <v>159</v>
      </c>
      <c r="C51" s="1040"/>
      <c r="D51" s="1040"/>
      <c r="E51" s="1040"/>
      <c r="F51" s="1040"/>
      <c r="G51" s="1041"/>
      <c r="H51" s="1042" t="str">
        <f>+IF(入力シート!I70="○",1,"")</f>
        <v/>
      </c>
      <c r="I51" s="1043"/>
      <c r="J51" s="1044"/>
      <c r="K51" s="1045"/>
      <c r="L51" s="1045"/>
      <c r="M51" s="1045"/>
      <c r="N51" s="1045"/>
      <c r="O51" s="1045"/>
      <c r="P51" s="1045"/>
      <c r="Q51" s="1045"/>
      <c r="R51" s="1045"/>
      <c r="S51" s="1046"/>
      <c r="T51" s="477" t="str">
        <f>+IF(入力シート!N70="○",1,"")</f>
        <v/>
      </c>
      <c r="U51" s="478" t="str">
        <f>+IF(入力シート!O70="","",IF(LEFT(TEXT(入力シート!O70,"0#"),1)="0","",LEFT(TEXT(入力シート!O70,"0#"),1)))</f>
        <v/>
      </c>
      <c r="V51" s="479" t="str">
        <f>+IF(入力シート!O70="","",RIGHT(TEXT(入力シート!O70,"0#"),1))</f>
        <v/>
      </c>
      <c r="W51" s="264"/>
      <c r="X51" s="264"/>
      <c r="Y51" s="264"/>
      <c r="AJ51" s="966" t="s">
        <v>160</v>
      </c>
      <c r="AK51" s="966"/>
      <c r="AL51" s="966"/>
      <c r="AM51" s="966"/>
      <c r="AN51" s="966"/>
      <c r="AO51" s="966"/>
      <c r="AP51" s="460" t="str">
        <f>+IF(MID(TEXT(入力シート!R96,"00#"),1,1)="0","",MID(TEXT(入力シート!R96,"00#"),1,1))</f>
        <v/>
      </c>
      <c r="AQ51" s="469" t="str">
        <f>+IF(AND(AP51="",MID(TEXT(入力シート!R96,"00#"),2,1)="0"),"",MID(TEXT(入力シート!R96,"00#"),2,1))</f>
        <v/>
      </c>
      <c r="AR51" s="463" t="str">
        <f>+IF(AND(AQ51="",MID(TEXT(入力シート!R96,"00#"),3,1)="0"),"",MID(TEXT(入力シート!R96,"00#"),3,1))</f>
        <v/>
      </c>
      <c r="AT51" s="470"/>
      <c r="AU51" s="470"/>
      <c r="AY51" s="1177"/>
      <c r="AZ51" s="1178"/>
      <c r="BA51" s="1178"/>
      <c r="BB51" s="1104" t="s">
        <v>161</v>
      </c>
      <c r="BC51" s="1105"/>
      <c r="BD51" s="1105"/>
      <c r="BE51" s="1105"/>
      <c r="BF51" s="1105"/>
      <c r="BG51" s="1105"/>
      <c r="BH51" s="1105"/>
      <c r="BI51" s="1105"/>
      <c r="BJ51" s="1105"/>
      <c r="BK51" s="1105"/>
      <c r="BL51" s="1105"/>
      <c r="BM51" s="1105"/>
      <c r="BN51" s="1105"/>
      <c r="BO51" s="1106"/>
      <c r="BP51" s="961" t="str">
        <f>+IF(入力シート!I66="○",1,"")</f>
        <v/>
      </c>
      <c r="BQ51" s="960"/>
      <c r="BR51" s="961" t="str">
        <f>+IF(入力シート!J66="○",1,"")</f>
        <v/>
      </c>
      <c r="BS51" s="960"/>
      <c r="BT51" s="959" t="str">
        <f>+IF(入力シート!K66="○",1,"")</f>
        <v/>
      </c>
      <c r="BU51" s="960"/>
      <c r="BV51" s="959" t="str">
        <f>+IF(入力シート!L66="○",1,"")</f>
        <v/>
      </c>
      <c r="BW51" s="960"/>
      <c r="BX51" s="959" t="str">
        <f>+IF(入力シート!M66="○",1,"")</f>
        <v/>
      </c>
      <c r="BY51" s="960"/>
      <c r="BZ51" s="959" t="str">
        <f>+IF(入力シート!N66="○",1,"")</f>
        <v/>
      </c>
      <c r="CA51" s="960"/>
      <c r="CB51" s="959" t="str">
        <f>+IF(入力シート!O66="○",1,"")</f>
        <v/>
      </c>
      <c r="CC51" s="960"/>
      <c r="CD51" s="959" t="str">
        <f>+IF(入力シート!P66="○",1,"")</f>
        <v/>
      </c>
      <c r="CE51" s="960"/>
      <c r="CF51" s="959" t="str">
        <f>+IF(入力シート!Q66="○",1,"")</f>
        <v/>
      </c>
      <c r="CG51" s="960"/>
      <c r="CH51" s="959" t="str">
        <f>+IF(入力シート!R66="○",1,"")</f>
        <v/>
      </c>
      <c r="CI51" s="960"/>
      <c r="CJ51" s="410"/>
      <c r="CK51" s="410"/>
      <c r="CL51" s="410"/>
      <c r="CM51" s="410"/>
      <c r="CN51" s="410"/>
      <c r="CO51" s="410"/>
      <c r="CS51" s="589"/>
    </row>
    <row r="52" spans="1:97" s="411" customFormat="1" ht="23.25" customHeight="1">
      <c r="A52" s="69">
        <v>2</v>
      </c>
      <c r="B52" s="1039" t="s">
        <v>162</v>
      </c>
      <c r="C52" s="1040"/>
      <c r="D52" s="1040"/>
      <c r="E52" s="1040"/>
      <c r="F52" s="1040"/>
      <c r="G52" s="1041"/>
      <c r="H52" s="991" t="str">
        <f>+IF(入力シート!I71="○",1,"")</f>
        <v/>
      </c>
      <c r="I52" s="992"/>
      <c r="J52" s="1047"/>
      <c r="K52" s="1048"/>
      <c r="L52" s="1048"/>
      <c r="M52" s="1048"/>
      <c r="N52" s="1048"/>
      <c r="O52" s="1048"/>
      <c r="P52" s="1048"/>
      <c r="Q52" s="1048"/>
      <c r="R52" s="1048"/>
      <c r="S52" s="1049"/>
      <c r="T52" s="480" t="str">
        <f>+IF(入力シート!N71="○",1,"")</f>
        <v/>
      </c>
      <c r="U52" s="481" t="str">
        <f>+IF(入力シート!O71="","",IF(LEFT(TEXT(入力シート!O71,"0#"),1)="0","",LEFT(TEXT(入力シート!O71,"0#"),1)))</f>
        <v/>
      </c>
      <c r="V52" s="482" t="str">
        <f>+IF(入力シート!O71="","",RIGHT(TEXT(入力シート!O71,"0#"),1))</f>
        <v/>
      </c>
      <c r="W52" s="264"/>
      <c r="X52" s="264"/>
      <c r="Y52" s="1086">
        <v>18</v>
      </c>
      <c r="Z52" s="1087"/>
      <c r="AA52" s="1088" t="s">
        <v>163</v>
      </c>
      <c r="AB52" s="1088"/>
      <c r="AC52" s="1088"/>
      <c r="AD52" s="1088"/>
      <c r="AE52" s="1088"/>
      <c r="AF52" s="1088"/>
      <c r="AG52" s="1089"/>
      <c r="AJ52" s="966" t="s">
        <v>164</v>
      </c>
      <c r="AK52" s="966"/>
      <c r="AL52" s="966"/>
      <c r="AM52" s="966"/>
      <c r="AN52" s="966"/>
      <c r="AO52" s="966"/>
      <c r="AP52" s="460" t="str">
        <f>+IF(MID(TEXT(入力シート!R97,"00#"),1,1)="0","",MID(TEXT(入力シート!R97,"00#"),1,1))</f>
        <v/>
      </c>
      <c r="AQ52" s="469" t="str">
        <f>+IF(AND(AP52="",MID(TEXT(入力シート!R97,"00#"),2,1)="0"),"",MID(TEXT(入力シート!R97,"00#"),2,1))</f>
        <v/>
      </c>
      <c r="AR52" s="463" t="str">
        <f>+IF(AND(AQ52="",MID(TEXT(入力シート!R97,"00#"),3,1)="0"),"",MID(TEXT(入力シート!R97,"00#"),3,1))</f>
        <v/>
      </c>
      <c r="AT52" s="470"/>
      <c r="AU52" s="470"/>
      <c r="CS52" s="589"/>
    </row>
    <row r="53" spans="1:97" s="411" customFormat="1" ht="23.25" customHeight="1" thickBot="1">
      <c r="A53" s="69">
        <v>3</v>
      </c>
      <c r="B53" s="1039" t="s">
        <v>165</v>
      </c>
      <c r="C53" s="1040"/>
      <c r="D53" s="1040"/>
      <c r="E53" s="1040"/>
      <c r="F53" s="1040"/>
      <c r="G53" s="1041"/>
      <c r="H53" s="991" t="str">
        <f>+IF(入力シート!I72="○",1,"")</f>
        <v/>
      </c>
      <c r="I53" s="992"/>
      <c r="J53" s="1050"/>
      <c r="K53" s="1051"/>
      <c r="L53" s="1051"/>
      <c r="M53" s="1051"/>
      <c r="N53" s="1051"/>
      <c r="O53" s="1051"/>
      <c r="P53" s="1051"/>
      <c r="Q53" s="1051"/>
      <c r="R53" s="1051"/>
      <c r="S53" s="1052"/>
      <c r="T53" s="483" t="str">
        <f>+IF(入力シート!N72="○",1,"")</f>
        <v/>
      </c>
      <c r="U53" s="481" t="str">
        <f>+IF(入力シート!O72="","",IF(LEFT(TEXT(入力シート!O72,"0#"),1)="0","",LEFT(TEXT(入力シート!O72,"0#"),1)))</f>
        <v/>
      </c>
      <c r="V53" s="482" t="str">
        <f>+IF(入力シート!O72="","",RIGHT(TEXT(入力シート!O72,"0#"),1))</f>
        <v/>
      </c>
      <c r="W53" s="264"/>
      <c r="X53" s="264"/>
      <c r="Y53" s="994" t="s">
        <v>166</v>
      </c>
      <c r="Z53" s="994"/>
      <c r="AA53" s="994"/>
      <c r="AB53" s="994"/>
      <c r="AC53" s="931" t="s">
        <v>167</v>
      </c>
      <c r="AD53" s="931"/>
      <c r="AE53" s="460" t="str">
        <f>+IF(MID(TEXT(入力シート!J96,"00#"),1,1)="0","",MID(TEXT(入力シート!J96,"00#"),1,1))</f>
        <v/>
      </c>
      <c r="AF53" s="469" t="str">
        <f>+IF(AND(AE53="",MID(TEXT(入力シート!J96,"00#"),2,1)="0"),"",MID(TEXT(入力シート!J96,"00#"),2,1))</f>
        <v/>
      </c>
      <c r="AG53" s="463" t="str">
        <f>+IF(AND(AF53="",MID(TEXT(入力シート!J96,"00#"),3,1)="0"),"",MID(TEXT(入力シート!J96,"00#"),3,1))</f>
        <v/>
      </c>
      <c r="AJ53" s="966" t="s">
        <v>168</v>
      </c>
      <c r="AK53" s="966"/>
      <c r="AL53" s="966"/>
      <c r="AM53" s="966"/>
      <c r="AN53" s="966"/>
      <c r="AO53" s="966"/>
      <c r="AP53" s="460" t="str">
        <f>+IF(MID(TEXT(入力シート!R98,"00#"),1,1)="0","",MID(TEXT(入力シート!R98,"00#"),1,1))</f>
        <v/>
      </c>
      <c r="AQ53" s="469" t="str">
        <f>+IF(AND(AP53="",MID(TEXT(入力シート!R98,"00#"),2,1)="0"),"",MID(TEXT(入力シート!R98,"00#"),2,1))</f>
        <v/>
      </c>
      <c r="AR53" s="463" t="str">
        <f>+IF(AND(AQ53="",MID(TEXT(入力シート!R98,"00#"),3,1)="0"),"",MID(TEXT(入力シート!R98,"00#"),3,1))</f>
        <v/>
      </c>
      <c r="AT53" s="470"/>
      <c r="AU53" s="966" t="s">
        <v>169</v>
      </c>
      <c r="AV53" s="966"/>
      <c r="AW53" s="966"/>
      <c r="AX53" s="966"/>
      <c r="AY53" s="966"/>
      <c r="AZ53" s="966"/>
      <c r="BA53" s="460" t="str">
        <f>+IF(MID(TEXT(入力シート!R117,"00#"),1,1)="0","",MID(TEXT(入力シート!R117,"00#"),1,1))</f>
        <v/>
      </c>
      <c r="BB53" s="469" t="str">
        <f>+IF(AND(BA53="",MID(TEXT(入力シート!R117,"00#"),2,1)="0"),"",MID(TEXT(入力シート!R117,"00#"),2,1))</f>
        <v/>
      </c>
      <c r="BC53" s="463" t="str">
        <f>+IF(AND(BB53="",MID(TEXT(入力シート!R117,"00#"),3,1)="0"),"",MID(TEXT(入力シート!R117,"00#"),3,1))</f>
        <v/>
      </c>
      <c r="BD53" s="484"/>
      <c r="BE53" s="484"/>
      <c r="BF53" s="955" t="s">
        <v>170</v>
      </c>
      <c r="BG53" s="955"/>
      <c r="BH53" s="955"/>
      <c r="BI53" s="955"/>
      <c r="BJ53" s="955"/>
      <c r="BK53" s="955"/>
      <c r="BL53" s="955"/>
      <c r="BM53" s="955"/>
      <c r="BN53" s="955"/>
      <c r="BO53" s="955"/>
      <c r="BP53" s="955"/>
      <c r="BQ53" s="955"/>
      <c r="BR53" s="955"/>
      <c r="BS53" s="955"/>
      <c r="BT53" s="206"/>
      <c r="BU53" s="206"/>
      <c r="BV53" s="957" t="s">
        <v>171</v>
      </c>
      <c r="BW53" s="957"/>
      <c r="BX53" s="957"/>
      <c r="BY53" s="957"/>
      <c r="BZ53" s="957"/>
      <c r="CA53" s="957"/>
      <c r="CB53" s="957"/>
      <c r="CC53" s="957"/>
      <c r="CD53" s="957"/>
      <c r="CE53" s="957"/>
      <c r="CF53" s="957" t="s">
        <v>172</v>
      </c>
      <c r="CG53" s="957"/>
      <c r="CH53" s="957"/>
      <c r="CI53" s="957"/>
      <c r="CJ53" s="957"/>
      <c r="CK53" s="957"/>
      <c r="CL53" s="957"/>
      <c r="CM53" s="957"/>
      <c r="CN53" s="957"/>
      <c r="CO53" s="957"/>
      <c r="CS53" s="589"/>
    </row>
    <row r="54" spans="1:97" s="411" customFormat="1" ht="23.25" customHeight="1" thickBot="1">
      <c r="A54" s="69">
        <v>4</v>
      </c>
      <c r="B54" s="1065" t="s">
        <v>173</v>
      </c>
      <c r="C54" s="1066"/>
      <c r="D54" s="1066"/>
      <c r="E54" s="1066"/>
      <c r="F54" s="1066"/>
      <c r="G54" s="1067"/>
      <c r="H54" s="991" t="str">
        <f>+IF(入力シート!I73="○",1,"")</f>
        <v/>
      </c>
      <c r="I54" s="992"/>
      <c r="J54" s="485" t="str">
        <f>+IF(入力シート!J73="","",IF(MID(TEXT(入力シート!J73,"0000000000#"),1,1)="0","",MID(TEXT(入力シート!J73,"0000000000#"),1,1)))</f>
        <v/>
      </c>
      <c r="K54" s="486" t="str">
        <f>+IF(入力シート!J73="","",IF(AND(J54="",MID(TEXT(入力シート!J73,"0000000000#"),2,1)="0"),"",MID(TEXT(入力シート!J73,"0000000000#"),2,1)))</f>
        <v/>
      </c>
      <c r="L54" s="487" t="str">
        <f>+IF(入力シート!J73="","",IF(AND(K54="",MID(TEXT(入力シート!J73,"0000000000#"),3,1)="0"),"",MID(TEXT(入力シート!J73,"0000000000#"),3,1)))</f>
        <v/>
      </c>
      <c r="M54" s="488" t="str">
        <f>+IF(入力シート!J73="","",IF(AND(L54="",MID(TEXT(入力シート!J73,"0000000000#"),4,1)="0"),"",MID(TEXT(入力シート!J73,"0000000000#"),4,1)))</f>
        <v/>
      </c>
      <c r="N54" s="486" t="str">
        <f>+IF(入力シート!J73="","",IF(AND(M54="",MID(TEXT(入力シート!J73,"0000000000#"),5,1)="0"),"",MID(TEXT(入力シート!J73,"0000000000#"),5,1)))</f>
        <v/>
      </c>
      <c r="O54" s="487" t="str">
        <f>+IF(入力シート!J73="","",IF(AND(N54="",MID(TEXT(入力シート!J73,"0000000000#"),6,1)="0"),"",MID(TEXT(入力シート!J73,"0000000000#"),6,1)))</f>
        <v/>
      </c>
      <c r="P54" s="488" t="str">
        <f>+IF(入力シート!J73="","",IF(AND(O54="",MID(TEXT(入力シート!J73,"0000000000#"),7,1)="0"),"",MID(TEXT(入力シート!J73,"0000000000#"),7,1)))</f>
        <v/>
      </c>
      <c r="Q54" s="486" t="str">
        <f>+IF(入力シート!J73="","",IF(AND(P54="",MID(TEXT(入力シート!J73,"0000000000#"),8,1)="0"),"",MID(TEXT(入力シート!J73,"0000000000#"),8,1)))</f>
        <v/>
      </c>
      <c r="R54" s="487" t="str">
        <f>+IF(入力シート!J73="","",IF(AND(Q54="",MID(TEXT(入力シート!J73,"0000000000#"),9,1)="0"),"",MID(TEXT(入力シート!J73,"0000000000#"),9,1)))</f>
        <v/>
      </c>
      <c r="S54" s="488" t="str">
        <f>+IF(入力シート!J73="","",IF(AND(R54="",MID(TEXT(入力シート!J73,"0000000000#"),10,1)="0"),"",MID(TEXT(入力シート!J73,"0000000000#"),10,1)))</f>
        <v/>
      </c>
      <c r="T54" s="489" t="str">
        <f>+IF(入力シート!J73="","",IF(AND(S54="",MID(TEXT(入力シート!J73,"0000000000#"),11,1)="0"),"",MID(TEXT(入力シート!J73,"0000000000#"),11,1)))</f>
        <v/>
      </c>
      <c r="U54" s="490" t="str">
        <f>+IF(入力シート!O73="","",IF(LEFT(TEXT(入力シート!O73,"0#"),1)="0","",LEFT(TEXT(入力シート!O73,"0#"),1)))</f>
        <v/>
      </c>
      <c r="V54" s="482" t="str">
        <f>+IF(入力シート!O73="","",RIGHT(TEXT(入力シート!O73,"0#"),1))</f>
        <v/>
      </c>
      <c r="W54" s="264"/>
      <c r="X54" s="264"/>
      <c r="Y54" s="994"/>
      <c r="Z54" s="994"/>
      <c r="AA54" s="994"/>
      <c r="AB54" s="994"/>
      <c r="AC54" s="931" t="s">
        <v>174</v>
      </c>
      <c r="AD54" s="931"/>
      <c r="AE54" s="460" t="str">
        <f>+IF(MID(TEXT(入力シート!J97,"00#"),1,1)="0","",MID(TEXT(入力シート!J97,"00#"),1,1))</f>
        <v/>
      </c>
      <c r="AF54" s="469" t="str">
        <f>+IF(AND(AE54="",MID(TEXT(入力シート!J97,"00#"),2,1)="0"),"",MID(TEXT(入力シート!J97,"00#"),2,1))</f>
        <v/>
      </c>
      <c r="AG54" s="463" t="str">
        <f>+IF(AND(AF54="",MID(TEXT(入力シート!J97,"00#"),3,1)="0"),"",MID(TEXT(入力シート!J97,"00#"),3,1))</f>
        <v/>
      </c>
      <c r="AJ54" s="966" t="s">
        <v>175</v>
      </c>
      <c r="AK54" s="966"/>
      <c r="AL54" s="966"/>
      <c r="AM54" s="966"/>
      <c r="AN54" s="966"/>
      <c r="AO54" s="966"/>
      <c r="AP54" s="460" t="str">
        <f>+IF(MID(TEXT(入力シート!R99,"00#"),1,1)="0","",MID(TEXT(入力シート!R99,"00#"),1,1))</f>
        <v/>
      </c>
      <c r="AQ54" s="469" t="str">
        <f>+IF(AND(AP54="",MID(TEXT(入力シート!R99,"00#"),2,1)="0"),"",MID(TEXT(入力シート!R99,"00#"),2,1))</f>
        <v/>
      </c>
      <c r="AR54" s="463" t="str">
        <f>+IF(AND(AQ54="",MID(TEXT(入力シート!R99,"00#"),3,1)="0"),"",MID(TEXT(入力シート!R99,"00#"),3,1))</f>
        <v/>
      </c>
      <c r="AT54" s="470"/>
      <c r="AU54" s="966" t="s">
        <v>176</v>
      </c>
      <c r="AV54" s="966"/>
      <c r="AW54" s="966"/>
      <c r="AX54" s="966"/>
      <c r="AY54" s="966"/>
      <c r="AZ54" s="966"/>
      <c r="BA54" s="460" t="str">
        <f>+IF(MID(TEXT(入力シート!Z96,"00#"),1,1)="0","",MID(TEXT(入力シート!Z96,"00#"),1,1))</f>
        <v/>
      </c>
      <c r="BB54" s="469" t="str">
        <f>+IF(AND(BA54="",MID(TEXT(入力シート!Z96,"00#"),2,1)="0"),"",MID(TEXT(入力シート!Z96,"00#"),2,1))</f>
        <v/>
      </c>
      <c r="BC54" s="463" t="str">
        <f>+IF(AND(BB54="",MID(TEXT(入力シート!Z96,"00#"),3,1)="0"),"",MID(TEXT(入力シート!Z96,"00#"),3,1))</f>
        <v/>
      </c>
      <c r="BD54" s="484"/>
      <c r="BE54" s="484"/>
      <c r="BF54" s="1038" t="s">
        <v>177</v>
      </c>
      <c r="BG54" s="1038"/>
      <c r="BH54" s="1038"/>
      <c r="BI54" s="1038"/>
      <c r="BJ54" s="1038"/>
      <c r="BK54" s="1038"/>
      <c r="BL54" s="491" t="str">
        <f>+IF(入力シート!J118="○",1,"")</f>
        <v/>
      </c>
      <c r="BM54" s="955" t="s">
        <v>178</v>
      </c>
      <c r="BN54" s="955"/>
      <c r="BO54" s="955"/>
      <c r="BP54" s="955"/>
      <c r="BQ54" s="955"/>
      <c r="BR54" s="955"/>
      <c r="BS54" s="491" t="str">
        <f>+IF(入力シート!J128="○",1,"")</f>
        <v/>
      </c>
      <c r="BT54" s="206"/>
      <c r="BU54" s="206"/>
      <c r="BV54" s="957" t="s">
        <v>179</v>
      </c>
      <c r="BW54" s="957"/>
      <c r="BX54" s="957"/>
      <c r="BY54" s="957"/>
      <c r="BZ54" s="957"/>
      <c r="CA54" s="957"/>
      <c r="CB54" s="957"/>
      <c r="CC54" s="957"/>
      <c r="CD54" s="957"/>
      <c r="CE54" s="492" t="str">
        <f>+IF(入力シート!J139="○",1,"")</f>
        <v/>
      </c>
      <c r="CF54" s="957" t="s">
        <v>180</v>
      </c>
      <c r="CG54" s="957"/>
      <c r="CH54" s="957"/>
      <c r="CI54" s="957"/>
      <c r="CJ54" s="957"/>
      <c r="CK54" s="957"/>
      <c r="CL54" s="957"/>
      <c r="CM54" s="957"/>
      <c r="CN54" s="957"/>
      <c r="CO54" s="492" t="str">
        <f>+IF(入力シート!J147="○",1,"")</f>
        <v/>
      </c>
      <c r="CS54" s="589"/>
    </row>
    <row r="55" spans="1:97" s="411" customFormat="1" ht="23.25" customHeight="1">
      <c r="A55" s="69">
        <v>5</v>
      </c>
      <c r="B55" s="1053" t="s">
        <v>181</v>
      </c>
      <c r="C55" s="1054"/>
      <c r="D55" s="1054"/>
      <c r="E55" s="1054"/>
      <c r="F55" s="1054"/>
      <c r="G55" s="1055"/>
      <c r="H55" s="991" t="str">
        <f>+IF(入力シート!I74="○",1,"")</f>
        <v/>
      </c>
      <c r="I55" s="992"/>
      <c r="J55" s="1056"/>
      <c r="K55" s="1057"/>
      <c r="L55" s="1057"/>
      <c r="M55" s="1057"/>
      <c r="N55" s="1057"/>
      <c r="O55" s="1057"/>
      <c r="P55" s="1057"/>
      <c r="Q55" s="1057"/>
      <c r="R55" s="1057"/>
      <c r="S55" s="1058"/>
      <c r="T55" s="493" t="str">
        <f>+IF(入力シート!N74="○",1,"")</f>
        <v/>
      </c>
      <c r="U55" s="481" t="str">
        <f>+IF(入力シート!O74="","",IF(LEFT(TEXT(入力シート!O74,"0#"),1)="0","",LEFT(TEXT(入力シート!O74,"0#"),1)))</f>
        <v/>
      </c>
      <c r="V55" s="482" t="str">
        <f>+IF(入力シート!O74="","",RIGHT(TEXT(入力シート!O74,"0#"),1))</f>
        <v/>
      </c>
      <c r="W55" s="264"/>
      <c r="X55" s="264"/>
      <c r="Y55" s="994" t="s">
        <v>182</v>
      </c>
      <c r="Z55" s="994"/>
      <c r="AA55" s="994"/>
      <c r="AB55" s="994"/>
      <c r="AC55" s="931" t="s">
        <v>167</v>
      </c>
      <c r="AD55" s="931"/>
      <c r="AE55" s="460" t="str">
        <f>+IF(MID(TEXT(入力シート!J98,"00#"),1,1)="0","",MID(TEXT(入力シート!J98,"00#"),1,1))</f>
        <v/>
      </c>
      <c r="AF55" s="469" t="str">
        <f>+IF(AND(AE55="",MID(TEXT(入力シート!J98,"00#"),2,1)="0"),"",MID(TEXT(入力シート!J98,"00#"),2,1))</f>
        <v/>
      </c>
      <c r="AG55" s="463" t="str">
        <f>+IF(AND(AF55="",MID(TEXT(入力シート!J98,"00#"),3,1)="0"),"",MID(TEXT(入力シート!J98,"00#"),3,1))</f>
        <v/>
      </c>
      <c r="AJ55" s="966" t="s">
        <v>183</v>
      </c>
      <c r="AK55" s="966"/>
      <c r="AL55" s="966"/>
      <c r="AM55" s="966"/>
      <c r="AN55" s="966"/>
      <c r="AO55" s="966"/>
      <c r="AP55" s="460" t="str">
        <f>+IF(MID(TEXT(入力シート!R100,"00#"),1,1)="0","",MID(TEXT(入力シート!R100,"00#"),1,1))</f>
        <v/>
      </c>
      <c r="AQ55" s="469" t="str">
        <f>+IF(AND(AP55="",MID(TEXT(入力シート!R100,"00#"),2,1)="0"),"",MID(TEXT(入力シート!R100,"00#"),2,1))</f>
        <v/>
      </c>
      <c r="AR55" s="463" t="str">
        <f>+IF(AND(AQ55="",MID(TEXT(入力シート!R100,"00#"),3,1)="0"),"",MID(TEXT(入力シート!R100,"00#"),3,1))</f>
        <v/>
      </c>
      <c r="AT55" s="470"/>
      <c r="AU55" s="966" t="s">
        <v>184</v>
      </c>
      <c r="AV55" s="966"/>
      <c r="AW55" s="966"/>
      <c r="AX55" s="966"/>
      <c r="AY55" s="966"/>
      <c r="AZ55" s="966"/>
      <c r="BA55" s="460" t="str">
        <f>+IF(MID(TEXT(入力シート!Z97,"00#"),1,1)="0","",MID(TEXT(入力シート!Z97,"00#"),1,1))</f>
        <v/>
      </c>
      <c r="BB55" s="469" t="str">
        <f>+IF(AND(BA55="",MID(TEXT(入力シート!Z97,"00#"),2,1)="0"),"",MID(TEXT(入力シート!Z97,"00#"),2,1))</f>
        <v/>
      </c>
      <c r="BC55" s="463" t="str">
        <f>+IF(AND(BB55="",MID(TEXT(入力シート!Z97,"00#"),3,1)="0"),"",MID(TEXT(入力シート!Z97,"00#"),3,1))</f>
        <v/>
      </c>
      <c r="BD55" s="484"/>
      <c r="BE55" s="484"/>
      <c r="BF55" s="956" t="s">
        <v>185</v>
      </c>
      <c r="BG55" s="956"/>
      <c r="BH55" s="956"/>
      <c r="BI55" s="956"/>
      <c r="BJ55" s="956"/>
      <c r="BK55" s="956"/>
      <c r="BL55" s="491" t="str">
        <f>+IF(入力シート!J119="○",1,"")</f>
        <v/>
      </c>
      <c r="BM55" s="958" t="s">
        <v>186</v>
      </c>
      <c r="BN55" s="958"/>
      <c r="BO55" s="958"/>
      <c r="BP55" s="958"/>
      <c r="BQ55" s="958"/>
      <c r="BR55" s="958"/>
      <c r="BS55" s="491" t="str">
        <f>+IF(入力シート!J129="○",1,"")</f>
        <v/>
      </c>
      <c r="BT55" s="206"/>
      <c r="BU55" s="206"/>
      <c r="BV55" s="957" t="s">
        <v>187</v>
      </c>
      <c r="BW55" s="957"/>
      <c r="BX55" s="957"/>
      <c r="BY55" s="957"/>
      <c r="BZ55" s="957"/>
      <c r="CA55" s="957"/>
      <c r="CB55" s="957"/>
      <c r="CC55" s="957"/>
      <c r="CD55" s="957"/>
      <c r="CE55" s="492" t="str">
        <f>+IF(入力シート!J140="○",1,"")</f>
        <v/>
      </c>
      <c r="CF55" s="957" t="s">
        <v>188</v>
      </c>
      <c r="CG55" s="957"/>
      <c r="CH55" s="957"/>
      <c r="CI55" s="957"/>
      <c r="CJ55" s="957"/>
      <c r="CK55" s="957"/>
      <c r="CL55" s="957"/>
      <c r="CM55" s="957"/>
      <c r="CN55" s="957"/>
      <c r="CO55" s="492" t="str">
        <f>+IF(入力シート!J148="○",1,"")</f>
        <v/>
      </c>
      <c r="CS55" s="589"/>
    </row>
    <row r="56" spans="1:97" s="411" customFormat="1" ht="23.25" customHeight="1">
      <c r="A56" s="69">
        <v>6</v>
      </c>
      <c r="B56" s="988" t="s">
        <v>189</v>
      </c>
      <c r="C56" s="989"/>
      <c r="D56" s="989"/>
      <c r="E56" s="989"/>
      <c r="F56" s="989"/>
      <c r="G56" s="990"/>
      <c r="H56" s="991" t="str">
        <f>+IF(入力シート!I75="○",1,"")</f>
        <v/>
      </c>
      <c r="I56" s="992"/>
      <c r="J56" s="1059"/>
      <c r="K56" s="1060"/>
      <c r="L56" s="1060"/>
      <c r="M56" s="1060"/>
      <c r="N56" s="1060"/>
      <c r="O56" s="1060"/>
      <c r="P56" s="1060"/>
      <c r="Q56" s="1060"/>
      <c r="R56" s="1060"/>
      <c r="S56" s="1061"/>
      <c r="T56" s="480" t="str">
        <f>+IF(入力シート!N75="○",1,"")</f>
        <v/>
      </c>
      <c r="U56" s="481" t="str">
        <f>+IF(入力シート!O75="","",IF(LEFT(TEXT(入力シート!O75,"0#"),1)="0","",LEFT(TEXT(入力シート!O75,"0#"),1)))</f>
        <v/>
      </c>
      <c r="V56" s="482" t="str">
        <f>+IF(入力シート!O75="","",RIGHT(TEXT(入力シート!O75,"0#"),1))</f>
        <v/>
      </c>
      <c r="W56" s="264"/>
      <c r="X56" s="264"/>
      <c r="Y56" s="994"/>
      <c r="Z56" s="994"/>
      <c r="AA56" s="994"/>
      <c r="AB56" s="994"/>
      <c r="AC56" s="931" t="s">
        <v>174</v>
      </c>
      <c r="AD56" s="931"/>
      <c r="AE56" s="460" t="str">
        <f>+IF(MID(TEXT(入力シート!J99,"00#"),1,1)="0","",MID(TEXT(入力シート!J99,"00#"),1,1))</f>
        <v/>
      </c>
      <c r="AF56" s="469" t="str">
        <f>+IF(AND(AE56="",MID(TEXT(入力シート!J99,"00#"),2,1)="0"),"",MID(TEXT(入力シート!J99,"00#"),2,1))</f>
        <v/>
      </c>
      <c r="AG56" s="463" t="str">
        <f>+IF(AND(AF56="",MID(TEXT(入力シート!J99,"00#"),3,1)="0"),"",MID(TEXT(入力シート!J99,"00#"),3,1))</f>
        <v/>
      </c>
      <c r="AJ56" s="966" t="s">
        <v>190</v>
      </c>
      <c r="AK56" s="966"/>
      <c r="AL56" s="966"/>
      <c r="AM56" s="966"/>
      <c r="AN56" s="966"/>
      <c r="AO56" s="966"/>
      <c r="AP56" s="460" t="str">
        <f>+IF(MID(TEXT(入力シート!R101,"00#"),1,1)="0","",MID(TEXT(入力シート!R101,"00#"),1,1))</f>
        <v/>
      </c>
      <c r="AQ56" s="469" t="str">
        <f>+IF(AND(AP56="",MID(TEXT(入力シート!R101,"00#"),2,1)="0"),"",MID(TEXT(入力シート!R101,"00#"),2,1))</f>
        <v/>
      </c>
      <c r="AR56" s="463" t="str">
        <f>+IF(AND(AQ56="",MID(TEXT(入力シート!R101,"00#"),3,1)="0"),"",MID(TEXT(入力シート!R101,"00#"),3,1))</f>
        <v/>
      </c>
      <c r="AT56" s="470"/>
      <c r="AU56" s="966" t="s">
        <v>191</v>
      </c>
      <c r="AV56" s="966"/>
      <c r="AW56" s="966"/>
      <c r="AX56" s="966"/>
      <c r="AY56" s="966"/>
      <c r="AZ56" s="966"/>
      <c r="BA56" s="460" t="str">
        <f>+IF(MID(TEXT(入力シート!Z98,"00#"),1,1)="0","",MID(TEXT(入力シート!Z98,"00#"),1,1))</f>
        <v/>
      </c>
      <c r="BB56" s="469" t="str">
        <f>+IF(AND(BA56="",MID(TEXT(入力シート!Z98,"00#"),2,1)="0"),"",MID(TEXT(入力シート!Z98,"00#"),2,1))</f>
        <v/>
      </c>
      <c r="BC56" s="463" t="str">
        <f>+IF(AND(BB56="",MID(TEXT(入力シート!Z98,"00#"),3,1)="0"),"",MID(TEXT(入力シート!Z98,"00#"),3,1))</f>
        <v/>
      </c>
      <c r="BD56" s="484"/>
      <c r="BE56" s="484"/>
      <c r="BF56" s="956" t="s">
        <v>192</v>
      </c>
      <c r="BG56" s="956"/>
      <c r="BH56" s="956"/>
      <c r="BI56" s="956"/>
      <c r="BJ56" s="956"/>
      <c r="BK56" s="956"/>
      <c r="BL56" s="491" t="str">
        <f>+IF(入力シート!J120="○",1,"")</f>
        <v/>
      </c>
      <c r="BM56" s="956" t="s">
        <v>193</v>
      </c>
      <c r="BN56" s="956"/>
      <c r="BO56" s="956"/>
      <c r="BP56" s="956"/>
      <c r="BQ56" s="956"/>
      <c r="BR56" s="956"/>
      <c r="BS56" s="491" t="str">
        <f>+IF(入力シート!J130="○",1,"")</f>
        <v/>
      </c>
      <c r="BT56" s="206"/>
      <c r="BU56" s="206"/>
      <c r="BV56" s="957" t="s">
        <v>194</v>
      </c>
      <c r="BW56" s="957"/>
      <c r="BX56" s="957"/>
      <c r="BY56" s="957"/>
      <c r="BZ56" s="957"/>
      <c r="CA56" s="957"/>
      <c r="CB56" s="957"/>
      <c r="CC56" s="957"/>
      <c r="CD56" s="957"/>
      <c r="CE56" s="492" t="str">
        <f>+IF(入力シート!J141="○",1,"")</f>
        <v/>
      </c>
      <c r="CF56" s="957" t="s">
        <v>195</v>
      </c>
      <c r="CG56" s="957"/>
      <c r="CH56" s="957"/>
      <c r="CI56" s="957"/>
      <c r="CJ56" s="957"/>
      <c r="CK56" s="957"/>
      <c r="CL56" s="957"/>
      <c r="CM56" s="957"/>
      <c r="CN56" s="957"/>
      <c r="CO56" s="492" t="str">
        <f>+IF(入力シート!J149="○",1,"")</f>
        <v/>
      </c>
      <c r="CS56" s="589"/>
    </row>
    <row r="57" spans="1:97" s="411" customFormat="1" ht="23.25" customHeight="1">
      <c r="A57" s="69">
        <v>7</v>
      </c>
      <c r="B57" s="988" t="s">
        <v>196</v>
      </c>
      <c r="C57" s="989"/>
      <c r="D57" s="989"/>
      <c r="E57" s="989"/>
      <c r="F57" s="989"/>
      <c r="G57" s="990"/>
      <c r="H57" s="991" t="str">
        <f>+IF(入力シート!I76="○",1,"")</f>
        <v/>
      </c>
      <c r="I57" s="992"/>
      <c r="J57" s="1059"/>
      <c r="K57" s="1060"/>
      <c r="L57" s="1060"/>
      <c r="M57" s="1060"/>
      <c r="N57" s="1060"/>
      <c r="O57" s="1060"/>
      <c r="P57" s="1060"/>
      <c r="Q57" s="1060"/>
      <c r="R57" s="1060"/>
      <c r="S57" s="1061"/>
      <c r="T57" s="480" t="str">
        <f>+IF(入力シート!N76="○",1,"")</f>
        <v/>
      </c>
      <c r="U57" s="481" t="str">
        <f>+IF(入力シート!O76="","",IF(LEFT(TEXT(入力シート!O76,"0#"),1)="0","",LEFT(TEXT(入力シート!O76,"0#"),1)))</f>
        <v/>
      </c>
      <c r="V57" s="482" t="str">
        <f>+IF(入力シート!O76="","",RIGHT(TEXT(入力シート!O76,"0#"),1))</f>
        <v/>
      </c>
      <c r="W57" s="264"/>
      <c r="X57" s="264"/>
      <c r="Y57" s="994" t="s">
        <v>197</v>
      </c>
      <c r="Z57" s="994"/>
      <c r="AA57" s="994"/>
      <c r="AB57" s="994"/>
      <c r="AC57" s="931" t="s">
        <v>167</v>
      </c>
      <c r="AD57" s="931"/>
      <c r="AE57" s="460" t="str">
        <f>+IF(MID(TEXT(入力シート!J100,"00#"),1,1)="0","",MID(TEXT(入力シート!J100,"00#"),1,1))</f>
        <v/>
      </c>
      <c r="AF57" s="469" t="str">
        <f>+IF(AND(AE57="",MID(TEXT(入力シート!J100,"00#"),2,1)="0"),"",MID(TEXT(入力シート!J100,"00#"),2,1))</f>
        <v/>
      </c>
      <c r="AG57" s="463" t="str">
        <f>+IF(AND(AF57="",MID(TEXT(入力シート!J100,"00#"),3,1)="0"),"",MID(TEXT(入力シート!J100,"00#"),3,1))</f>
        <v/>
      </c>
      <c r="AJ57" s="966" t="s">
        <v>198</v>
      </c>
      <c r="AK57" s="966"/>
      <c r="AL57" s="966"/>
      <c r="AM57" s="966"/>
      <c r="AN57" s="966"/>
      <c r="AO57" s="966"/>
      <c r="AP57" s="460" t="str">
        <f>+IF(MID(TEXT(入力シート!R102,"00#"),1,1)="0","",MID(TEXT(入力シート!R102,"00#"),1,1))</f>
        <v/>
      </c>
      <c r="AQ57" s="469" t="str">
        <f>+IF(AND(AP57="",MID(TEXT(入力シート!R102,"00#"),2,1)="0"),"",MID(TEXT(入力シート!R102,"00#"),2,1))</f>
        <v/>
      </c>
      <c r="AR57" s="463" t="str">
        <f>+IF(AND(AQ57="",MID(TEXT(入力シート!R102,"00#"),3,1)="0"),"",MID(TEXT(入力シート!R102,"00#"),3,1))</f>
        <v/>
      </c>
      <c r="AT57" s="470"/>
      <c r="AU57" s="966" t="s">
        <v>199</v>
      </c>
      <c r="AV57" s="966"/>
      <c r="AW57" s="966"/>
      <c r="AX57" s="966"/>
      <c r="AY57" s="966"/>
      <c r="AZ57" s="966"/>
      <c r="BA57" s="460" t="str">
        <f>+IF(MID(TEXT(入力シート!Z99,"00#"),1,1)="0","",MID(TEXT(入力シート!Z99,"00#"),1,1))</f>
        <v/>
      </c>
      <c r="BB57" s="469" t="str">
        <f>+IF(AND(BA57="",MID(TEXT(入力シート!Z99,"00#"),2,1)="0"),"",MID(TEXT(入力シート!Z99,"00#"),2,1))</f>
        <v/>
      </c>
      <c r="BC57" s="463" t="str">
        <f>+IF(AND(BB57="",MID(TEXT(入力シート!Z99,"00#"),3,1)="0"),"",MID(TEXT(入力シート!Z99,"00#"),3,1))</f>
        <v/>
      </c>
      <c r="BD57" s="484"/>
      <c r="BE57" s="484"/>
      <c r="BF57" s="956" t="s">
        <v>200</v>
      </c>
      <c r="BG57" s="956"/>
      <c r="BH57" s="956"/>
      <c r="BI57" s="956"/>
      <c r="BJ57" s="956"/>
      <c r="BK57" s="956"/>
      <c r="BL57" s="491" t="str">
        <f>+IF(入力シート!J121="○",1,"")</f>
        <v/>
      </c>
      <c r="BM57" s="956" t="s">
        <v>201</v>
      </c>
      <c r="BN57" s="956"/>
      <c r="BO57" s="956"/>
      <c r="BP57" s="956"/>
      <c r="BQ57" s="956"/>
      <c r="BR57" s="956"/>
      <c r="BS57" s="491" t="str">
        <f>+IF(入力シート!J131="○",1,"")</f>
        <v/>
      </c>
      <c r="BT57" s="206"/>
      <c r="BU57" s="206"/>
      <c r="BV57" s="957" t="s">
        <v>202</v>
      </c>
      <c r="BW57" s="957"/>
      <c r="BX57" s="957"/>
      <c r="BY57" s="957"/>
      <c r="BZ57" s="957"/>
      <c r="CA57" s="957"/>
      <c r="CB57" s="957"/>
      <c r="CC57" s="957"/>
      <c r="CD57" s="957"/>
      <c r="CE57" s="492" t="str">
        <f>+IF(入力シート!J142="○",1,"")</f>
        <v/>
      </c>
      <c r="CF57" s="957" t="s">
        <v>203</v>
      </c>
      <c r="CG57" s="957"/>
      <c r="CH57" s="957"/>
      <c r="CI57" s="957"/>
      <c r="CJ57" s="957"/>
      <c r="CK57" s="957"/>
      <c r="CL57" s="957"/>
      <c r="CM57" s="957"/>
      <c r="CN57" s="957"/>
      <c r="CO57" s="492" t="str">
        <f>+IF(入力シート!J150="○",1,"")</f>
        <v/>
      </c>
      <c r="CS57" s="589"/>
    </row>
    <row r="58" spans="1:97" s="411" customFormat="1" ht="23.25" customHeight="1">
      <c r="A58" s="69">
        <v>8</v>
      </c>
      <c r="B58" s="988" t="s">
        <v>204</v>
      </c>
      <c r="C58" s="989"/>
      <c r="D58" s="989"/>
      <c r="E58" s="989"/>
      <c r="F58" s="989"/>
      <c r="G58" s="990"/>
      <c r="H58" s="991" t="str">
        <f>+IF(入力シート!I77="○",1,"")</f>
        <v/>
      </c>
      <c r="I58" s="992"/>
      <c r="J58" s="1059"/>
      <c r="K58" s="1060"/>
      <c r="L58" s="1060"/>
      <c r="M58" s="1060"/>
      <c r="N58" s="1060"/>
      <c r="O58" s="1060"/>
      <c r="P58" s="1060"/>
      <c r="Q58" s="1060"/>
      <c r="R58" s="1060"/>
      <c r="S58" s="1061"/>
      <c r="T58" s="480" t="str">
        <f>+IF(入力シート!N77="○",1,"")</f>
        <v/>
      </c>
      <c r="U58" s="481" t="str">
        <f>+IF(入力シート!O77="","",IF(LEFT(TEXT(入力シート!O77,"0#"),1)="0","",LEFT(TEXT(入力シート!O77,"0#"),1)))</f>
        <v/>
      </c>
      <c r="V58" s="482" t="str">
        <f>+IF(入力シート!O77="","",RIGHT(TEXT(入力シート!O77,"0#"),1))</f>
        <v/>
      </c>
      <c r="W58" s="264"/>
      <c r="X58" s="264"/>
      <c r="Y58" s="994"/>
      <c r="Z58" s="994"/>
      <c r="AA58" s="994"/>
      <c r="AB58" s="994"/>
      <c r="AC58" s="931" t="s">
        <v>174</v>
      </c>
      <c r="AD58" s="931"/>
      <c r="AE58" s="460" t="str">
        <f>+IF(MID(TEXT(入力シート!J101,"00#"),1,1)="0","",MID(TEXT(入力シート!J101,"00#"),1,1))</f>
        <v/>
      </c>
      <c r="AF58" s="469" t="str">
        <f>+IF(AND(AE58="",MID(TEXT(入力シート!J101,"00#"),2,1)="0"),"",MID(TEXT(入力シート!J101,"00#"),2,1))</f>
        <v/>
      </c>
      <c r="AG58" s="463" t="str">
        <f>+IF(AND(AF58="",MID(TEXT(入力シート!J101,"00#"),3,1)="0"),"",MID(TEXT(入力シート!J101,"00#"),3,1))</f>
        <v/>
      </c>
      <c r="AJ58" s="966" t="s">
        <v>205</v>
      </c>
      <c r="AK58" s="966"/>
      <c r="AL58" s="966"/>
      <c r="AM58" s="966"/>
      <c r="AN58" s="966"/>
      <c r="AO58" s="966"/>
      <c r="AP58" s="460" t="str">
        <f>+IF(MID(TEXT(入力シート!R103,"00#"),1,1)="0","",MID(TEXT(入力シート!R103,"00#"),1,1))</f>
        <v/>
      </c>
      <c r="AQ58" s="469" t="str">
        <f>+IF(AND(AP58="",MID(TEXT(入力シート!R103,"00#"),2,1)="0"),"",MID(TEXT(入力シート!R103,"00#"),2,1))</f>
        <v/>
      </c>
      <c r="AR58" s="463" t="str">
        <f>+IF(AND(AQ58="",MID(TEXT(入力シート!R103,"00#"),3,1)="0"),"",MID(TEXT(入力シート!R103,"00#"),3,1))</f>
        <v/>
      </c>
      <c r="AT58" s="470"/>
      <c r="AU58" s="966" t="s">
        <v>206</v>
      </c>
      <c r="AV58" s="966"/>
      <c r="AW58" s="966"/>
      <c r="AX58" s="966"/>
      <c r="AY58" s="966"/>
      <c r="AZ58" s="966"/>
      <c r="BA58" s="460" t="str">
        <f>+IF(MID(TEXT(入力シート!Z100,"00#"),1,1)="0","",MID(TEXT(入力シート!Z100,"00#"),1,1))</f>
        <v/>
      </c>
      <c r="BB58" s="469" t="str">
        <f>+IF(AND(BA58="",MID(TEXT(入力シート!Z100,"00#"),2,1)="0"),"",MID(TEXT(入力シート!Z100,"00#"),2,1))</f>
        <v/>
      </c>
      <c r="BC58" s="463" t="str">
        <f>+IF(AND(BB58="",MID(TEXT(入力シート!Z100,"00#"),3,1)="0"),"",MID(TEXT(入力シート!Z100,"00#"),3,1))</f>
        <v/>
      </c>
      <c r="BD58" s="484"/>
      <c r="BE58" s="484"/>
      <c r="BF58" s="956" t="s">
        <v>207</v>
      </c>
      <c r="BG58" s="956"/>
      <c r="BH58" s="956"/>
      <c r="BI58" s="956"/>
      <c r="BJ58" s="956"/>
      <c r="BK58" s="956"/>
      <c r="BL58" s="491" t="str">
        <f>+IF(入力シート!J122="○",1,"")</f>
        <v/>
      </c>
      <c r="BM58" s="958" t="s">
        <v>208</v>
      </c>
      <c r="BN58" s="958"/>
      <c r="BO58" s="958"/>
      <c r="BP58" s="958"/>
      <c r="BQ58" s="958"/>
      <c r="BR58" s="958"/>
      <c r="BS58" s="491" t="str">
        <f>+IF(入力シート!J132="○",1,"")</f>
        <v/>
      </c>
      <c r="BT58" s="206"/>
      <c r="BU58" s="206"/>
      <c r="BV58" s="1068" t="s">
        <v>209</v>
      </c>
      <c r="BW58" s="1068"/>
      <c r="BX58" s="1068"/>
      <c r="BY58" s="1068"/>
      <c r="BZ58" s="1068"/>
      <c r="CA58" s="1068"/>
      <c r="CB58" s="1068"/>
      <c r="CC58" s="1068"/>
      <c r="CD58" s="1068"/>
      <c r="CE58" s="492" t="str">
        <f>+IF(入力シート!J143="○",1,"")</f>
        <v/>
      </c>
      <c r="CF58" s="957" t="s">
        <v>210</v>
      </c>
      <c r="CG58" s="957"/>
      <c r="CH58" s="957"/>
      <c r="CI58" s="957"/>
      <c r="CJ58" s="957"/>
      <c r="CK58" s="957"/>
      <c r="CL58" s="957"/>
      <c r="CM58" s="957"/>
      <c r="CN58" s="957"/>
      <c r="CO58" s="492" t="str">
        <f>+IF(入力シート!J151="○",1,"")</f>
        <v/>
      </c>
      <c r="CS58" s="589"/>
    </row>
    <row r="59" spans="1:97" s="411" customFormat="1" ht="23.25" customHeight="1">
      <c r="A59" s="69">
        <v>9</v>
      </c>
      <c r="B59" s="988" t="s">
        <v>211</v>
      </c>
      <c r="C59" s="989"/>
      <c r="D59" s="989"/>
      <c r="E59" s="989"/>
      <c r="F59" s="989"/>
      <c r="G59" s="990"/>
      <c r="H59" s="991" t="str">
        <f>+IF(入力シート!I78="○",1,"")</f>
        <v/>
      </c>
      <c r="I59" s="992"/>
      <c r="J59" s="1059"/>
      <c r="K59" s="1060"/>
      <c r="L59" s="1060"/>
      <c r="M59" s="1060"/>
      <c r="N59" s="1060"/>
      <c r="O59" s="1060"/>
      <c r="P59" s="1060"/>
      <c r="Q59" s="1060"/>
      <c r="R59" s="1060"/>
      <c r="S59" s="1061"/>
      <c r="T59" s="480" t="str">
        <f>+IF(入力シート!N78="○",1,"")</f>
        <v/>
      </c>
      <c r="U59" s="481" t="str">
        <f>+IF(入力シート!O78="","",IF(LEFT(TEXT(入力シート!O78,"0#"),1)="0","",LEFT(TEXT(入力シート!O78,"0#"),1)))</f>
        <v/>
      </c>
      <c r="V59" s="482" t="str">
        <f>+IF(入力シート!O78="","",RIGHT(TEXT(入力シート!O78,"0#"),1))</f>
        <v/>
      </c>
      <c r="W59" s="264"/>
      <c r="X59" s="264"/>
      <c r="Y59" s="994" t="s">
        <v>212</v>
      </c>
      <c r="Z59" s="994"/>
      <c r="AA59" s="994"/>
      <c r="AB59" s="994"/>
      <c r="AC59" s="931" t="s">
        <v>167</v>
      </c>
      <c r="AD59" s="931"/>
      <c r="AE59" s="460" t="str">
        <f>+IF(MID(TEXT(入力シート!J102,"00#"),1,1)="0","",MID(TEXT(入力シート!J102,"00#"),1,1))</f>
        <v/>
      </c>
      <c r="AF59" s="469" t="str">
        <f>+IF(AND(AE59="",MID(TEXT(入力シート!J102,"00#"),2,1)="0"),"",MID(TEXT(入力シート!J102,"00#"),2,1))</f>
        <v/>
      </c>
      <c r="AG59" s="463" t="str">
        <f>+IF(AND(AF59="",MID(TEXT(入力シート!J102,"00#"),3,1)="0"),"",MID(TEXT(入力シート!J102,"00#"),3,1))</f>
        <v/>
      </c>
      <c r="AJ59" s="966" t="s">
        <v>213</v>
      </c>
      <c r="AK59" s="966"/>
      <c r="AL59" s="966"/>
      <c r="AM59" s="966"/>
      <c r="AN59" s="966"/>
      <c r="AO59" s="966"/>
      <c r="AP59" s="460" t="str">
        <f>+IF(MID(TEXT(入力シート!R104,"00#"),1,1)="0","",MID(TEXT(入力シート!R104,"00#"),1,1))</f>
        <v/>
      </c>
      <c r="AQ59" s="469" t="str">
        <f>+IF(AND(AP59="",MID(TEXT(入力シート!R104,"00#"),2,1)="0"),"",MID(TEXT(入力シート!R104,"00#"),2,1))</f>
        <v/>
      </c>
      <c r="AR59" s="463" t="str">
        <f>+IF(AND(AQ59="",MID(TEXT(入力シート!R104,"00#"),3,1)="0"),"",MID(TEXT(入力シート!R104,"00#"),3,1))</f>
        <v/>
      </c>
      <c r="AT59" s="470"/>
      <c r="AU59" s="966" t="s">
        <v>214</v>
      </c>
      <c r="AV59" s="966"/>
      <c r="AW59" s="966"/>
      <c r="AX59" s="966"/>
      <c r="AY59" s="966"/>
      <c r="AZ59" s="966"/>
      <c r="BA59" s="460" t="str">
        <f>+IF(MID(TEXT(入力シート!Z101,"00#"),1,1)="0","",MID(TEXT(入力シート!Z101,"00#"),1,1))</f>
        <v/>
      </c>
      <c r="BB59" s="469" t="str">
        <f>+IF(AND(BA59="",MID(TEXT(入力シート!Z101,"00#"),2,1)="0"),"",MID(TEXT(入力シート!Z101,"00#"),2,1))</f>
        <v/>
      </c>
      <c r="BC59" s="463" t="str">
        <f>+IF(AND(BB59="",MID(TEXT(入力シート!Z101,"00#"),3,1)="0"),"",MID(TEXT(入力シート!Z101,"00#"),3,1))</f>
        <v/>
      </c>
      <c r="BD59" s="484"/>
      <c r="BE59" s="484"/>
      <c r="BF59" s="958" t="s">
        <v>215</v>
      </c>
      <c r="BG59" s="958"/>
      <c r="BH59" s="958"/>
      <c r="BI59" s="958"/>
      <c r="BJ59" s="958"/>
      <c r="BK59" s="958"/>
      <c r="BL59" s="491" t="str">
        <f>+IF(入力シート!J123="○",1,"")</f>
        <v/>
      </c>
      <c r="BM59" s="956" t="s">
        <v>216</v>
      </c>
      <c r="BN59" s="956"/>
      <c r="BO59" s="956"/>
      <c r="BP59" s="956"/>
      <c r="BQ59" s="956"/>
      <c r="BR59" s="956"/>
      <c r="BS59" s="491" t="str">
        <f>+IF(入力シート!J133="○",1,"")</f>
        <v/>
      </c>
      <c r="BT59" s="206"/>
      <c r="BU59" s="206"/>
      <c r="BV59" s="957" t="s">
        <v>217</v>
      </c>
      <c r="BW59" s="957"/>
      <c r="BX59" s="957"/>
      <c r="BY59" s="957"/>
      <c r="BZ59" s="957"/>
      <c r="CA59" s="957"/>
      <c r="CB59" s="957"/>
      <c r="CC59" s="957"/>
      <c r="CD59" s="957"/>
      <c r="CE59" s="492" t="str">
        <f>+IF(入力シート!J144="○",1,"")</f>
        <v/>
      </c>
      <c r="CF59" s="957" t="s">
        <v>218</v>
      </c>
      <c r="CG59" s="957"/>
      <c r="CH59" s="957"/>
      <c r="CI59" s="957"/>
      <c r="CJ59" s="957"/>
      <c r="CK59" s="957"/>
      <c r="CL59" s="957"/>
      <c r="CM59" s="957"/>
      <c r="CN59" s="957"/>
      <c r="CO59" s="492" t="str">
        <f>+IF(入力シート!J152="○",1,"")</f>
        <v/>
      </c>
      <c r="CS59" s="589"/>
    </row>
    <row r="60" spans="1:97" s="411" customFormat="1" ht="23.25" customHeight="1">
      <c r="A60" s="69">
        <v>10</v>
      </c>
      <c r="B60" s="988" t="s">
        <v>219</v>
      </c>
      <c r="C60" s="989"/>
      <c r="D60" s="989"/>
      <c r="E60" s="989"/>
      <c r="F60" s="989"/>
      <c r="G60" s="990"/>
      <c r="H60" s="991" t="str">
        <f>+IF(入力シート!I79="○",1,"")</f>
        <v/>
      </c>
      <c r="I60" s="992"/>
      <c r="J60" s="1059"/>
      <c r="K60" s="1060"/>
      <c r="L60" s="1060"/>
      <c r="M60" s="1060"/>
      <c r="N60" s="1060"/>
      <c r="O60" s="1060"/>
      <c r="P60" s="1060"/>
      <c r="Q60" s="1060"/>
      <c r="R60" s="1060"/>
      <c r="S60" s="1061"/>
      <c r="T60" s="480" t="str">
        <f>+IF(入力シート!N79="○",1,"")</f>
        <v/>
      </c>
      <c r="U60" s="481" t="str">
        <f>+IF(入力シート!O79="","",IF(LEFT(TEXT(入力シート!O79,"0#"),1)="0","",LEFT(TEXT(入力シート!O79,"0#"),1)))</f>
        <v/>
      </c>
      <c r="V60" s="482" t="str">
        <f>+IF(入力シート!O79="","",RIGHT(TEXT(入力シート!O79,"0#"),1))</f>
        <v/>
      </c>
      <c r="W60" s="264"/>
      <c r="X60" s="264"/>
      <c r="Y60" s="994"/>
      <c r="Z60" s="994"/>
      <c r="AA60" s="994"/>
      <c r="AB60" s="994"/>
      <c r="AC60" s="931" t="s">
        <v>174</v>
      </c>
      <c r="AD60" s="931"/>
      <c r="AE60" s="460" t="str">
        <f>+IF(MID(TEXT(入力シート!J103,"00#"),1,1)="0","",MID(TEXT(入力シート!J103,"00#"),1,1))</f>
        <v/>
      </c>
      <c r="AF60" s="469" t="str">
        <f>+IF(AND(AE60="",MID(TEXT(入力シート!J103,"00#"),2,1)="0"),"",MID(TEXT(入力シート!J103,"00#"),2,1))</f>
        <v/>
      </c>
      <c r="AG60" s="463" t="str">
        <f>+IF(AND(AF60="",MID(TEXT(入力シート!J103,"00#"),3,1)="0"),"",MID(TEXT(入力シート!J103,"00#"),3,1))</f>
        <v/>
      </c>
      <c r="AJ60" s="966" t="s">
        <v>220</v>
      </c>
      <c r="AK60" s="966"/>
      <c r="AL60" s="966"/>
      <c r="AM60" s="966"/>
      <c r="AN60" s="966"/>
      <c r="AO60" s="966"/>
      <c r="AP60" s="460" t="str">
        <f>+IF(MID(TEXT(入力シート!R105,"00#"),1,1)="0","",MID(TEXT(入力シート!R105,"00#"),1,1))</f>
        <v/>
      </c>
      <c r="AQ60" s="469" t="str">
        <f>+IF(AND(AP60="",MID(TEXT(入力シート!R105,"00#"),2,1)="0"),"",MID(TEXT(入力シート!R105,"00#"),2,1))</f>
        <v/>
      </c>
      <c r="AR60" s="463" t="str">
        <f>+IF(AND(AQ60="",MID(TEXT(入力シート!R105,"00#"),3,1)="0"),"",MID(TEXT(入力シート!R105,"00#"),3,1))</f>
        <v/>
      </c>
      <c r="AT60" s="470"/>
      <c r="AU60" s="966" t="s">
        <v>221</v>
      </c>
      <c r="AV60" s="966"/>
      <c r="AW60" s="966"/>
      <c r="AX60" s="966"/>
      <c r="AY60" s="966"/>
      <c r="AZ60" s="966"/>
      <c r="BA60" s="460" t="str">
        <f>+IF(MID(TEXT(入力シート!Z102,"00#"),1,1)="0","",MID(TEXT(入力シート!Z102,"00#"),1,1))</f>
        <v/>
      </c>
      <c r="BB60" s="469" t="str">
        <f>+IF(AND(BA60="",MID(TEXT(入力シート!Z102,"00#"),2,1)="0"),"",MID(TEXT(入力シート!Z102,"00#"),2,1))</f>
        <v/>
      </c>
      <c r="BC60" s="463" t="str">
        <f>+IF(AND(BB60="",MID(TEXT(入力シート!Z102,"00#"),3,1)="0"),"",MID(TEXT(入力シート!Z102,"00#"),3,1))</f>
        <v/>
      </c>
      <c r="BD60" s="484"/>
      <c r="BE60" s="484"/>
      <c r="BF60" s="956" t="s">
        <v>222</v>
      </c>
      <c r="BG60" s="956"/>
      <c r="BH60" s="956"/>
      <c r="BI60" s="956"/>
      <c r="BJ60" s="956"/>
      <c r="BK60" s="956"/>
      <c r="BL60" s="491" t="str">
        <f>+IF(入力シート!J124="○",1,"")</f>
        <v/>
      </c>
      <c r="BM60" s="1038" t="s">
        <v>223</v>
      </c>
      <c r="BN60" s="1038"/>
      <c r="BO60" s="1038"/>
      <c r="BP60" s="1038"/>
      <c r="BQ60" s="1038"/>
      <c r="BR60" s="1038"/>
      <c r="BS60" s="491" t="str">
        <f>+IF(入力シート!J134="○",1,"")</f>
        <v/>
      </c>
      <c r="BT60" s="206"/>
      <c r="BU60" s="206"/>
      <c r="BV60" s="957" t="s">
        <v>224</v>
      </c>
      <c r="BW60" s="957"/>
      <c r="BX60" s="957"/>
      <c r="BY60" s="957"/>
      <c r="BZ60" s="957"/>
      <c r="CA60" s="957"/>
      <c r="CB60" s="957"/>
      <c r="CC60" s="957"/>
      <c r="CD60" s="957"/>
      <c r="CE60" s="492" t="str">
        <f>+IF(入力シート!J145="○",1,"")</f>
        <v/>
      </c>
      <c r="CF60" s="957" t="s">
        <v>225</v>
      </c>
      <c r="CG60" s="957"/>
      <c r="CH60" s="957"/>
      <c r="CI60" s="957"/>
      <c r="CJ60" s="957"/>
      <c r="CK60" s="957"/>
      <c r="CL60" s="957"/>
      <c r="CM60" s="957"/>
      <c r="CN60" s="957"/>
      <c r="CO60" s="492" t="str">
        <f>+IF(入力シート!J153="○",1,"")</f>
        <v/>
      </c>
      <c r="CS60" s="589"/>
    </row>
    <row r="61" spans="1:97" s="411" customFormat="1" ht="23.25" customHeight="1">
      <c r="A61" s="69">
        <v>11</v>
      </c>
      <c r="B61" s="988" t="s">
        <v>226</v>
      </c>
      <c r="C61" s="989"/>
      <c r="D61" s="989"/>
      <c r="E61" s="989"/>
      <c r="F61" s="989"/>
      <c r="G61" s="990"/>
      <c r="H61" s="991" t="str">
        <f>+IF(入力シート!I80="○",1,"")</f>
        <v/>
      </c>
      <c r="I61" s="992"/>
      <c r="J61" s="1059"/>
      <c r="K61" s="1060"/>
      <c r="L61" s="1060"/>
      <c r="M61" s="1060"/>
      <c r="N61" s="1060"/>
      <c r="O61" s="1060"/>
      <c r="P61" s="1060"/>
      <c r="Q61" s="1060"/>
      <c r="R61" s="1060"/>
      <c r="S61" s="1061"/>
      <c r="T61" s="480" t="str">
        <f>+IF(入力シート!N80="○",1,"")</f>
        <v/>
      </c>
      <c r="U61" s="481" t="str">
        <f>+IF(入力シート!O80="","",IF(LEFT(TEXT(入力シート!O80,"0#"),1)="0","",LEFT(TEXT(入力シート!O80,"0#"),1)))</f>
        <v/>
      </c>
      <c r="V61" s="482" t="str">
        <f>+IF(入力シート!O80="","",RIGHT(TEXT(入力シート!O80,"0#"),1))</f>
        <v/>
      </c>
      <c r="W61" s="264"/>
      <c r="X61" s="264"/>
      <c r="Y61" s="994" t="s">
        <v>227</v>
      </c>
      <c r="Z61" s="994"/>
      <c r="AA61" s="994"/>
      <c r="AB61" s="994"/>
      <c r="AC61" s="931" t="s">
        <v>167</v>
      </c>
      <c r="AD61" s="931"/>
      <c r="AE61" s="460" t="str">
        <f>+IF(MID(TEXT(入力シート!J104,"00#"),1,1)="0","",MID(TEXT(入力シート!J104,"00#"),1,1))</f>
        <v/>
      </c>
      <c r="AF61" s="469" t="str">
        <f>+IF(AND(AE61="",MID(TEXT(入力シート!J104,"00#"),2,1)="0"),"",MID(TEXT(入力シート!J104,"00#"),2,1))</f>
        <v/>
      </c>
      <c r="AG61" s="463" t="str">
        <f>+IF(AND(AF61="",MID(TEXT(入力シート!J104,"00#"),3,1)="0"),"",MID(TEXT(入力シート!J104,"00#"),3,1))</f>
        <v/>
      </c>
      <c r="AJ61" s="966" t="s">
        <v>228</v>
      </c>
      <c r="AK61" s="966"/>
      <c r="AL61" s="966"/>
      <c r="AM61" s="966"/>
      <c r="AN61" s="966"/>
      <c r="AO61" s="966"/>
      <c r="AP61" s="460" t="str">
        <f>+IF(MID(TEXT(入力シート!R106,"00#"),1,1)="0","",MID(TEXT(入力シート!R106,"00#"),1,1))</f>
        <v/>
      </c>
      <c r="AQ61" s="469" t="str">
        <f>+IF(AND(AP61="",MID(TEXT(入力シート!R106,"00#"),2,1)="0"),"",MID(TEXT(入力シート!R106,"00#"),2,1))</f>
        <v/>
      </c>
      <c r="AR61" s="463" t="str">
        <f>+IF(AND(AQ61="",MID(TEXT(入力シート!R106,"00#"),3,1)="0"),"",MID(TEXT(入力シート!R106,"00#"),3,1))</f>
        <v/>
      </c>
      <c r="AT61" s="470"/>
      <c r="AU61" s="966" t="s">
        <v>229</v>
      </c>
      <c r="AV61" s="966"/>
      <c r="AW61" s="966"/>
      <c r="AX61" s="966"/>
      <c r="AY61" s="966"/>
      <c r="AZ61" s="966"/>
      <c r="BA61" s="460" t="str">
        <f>+IF(MID(TEXT(入力シート!Z103,"00#"),1,1)="0","",MID(TEXT(入力シート!Z103,"00#"),1,1))</f>
        <v/>
      </c>
      <c r="BB61" s="469" t="str">
        <f>+IF(AND(BA61="",MID(TEXT(入力シート!Z103,"00#"),2,1)="0"),"",MID(TEXT(入力シート!Z103,"00#"),2,1))</f>
        <v/>
      </c>
      <c r="BC61" s="463" t="str">
        <f>+IF(AND(BB61="",MID(TEXT(入力シート!Z103,"00#"),3,1)="0"),"",MID(TEXT(入力シート!Z103,"00#"),3,1))</f>
        <v/>
      </c>
      <c r="BD61" s="484"/>
      <c r="BE61" s="484"/>
      <c r="BF61" s="956" t="s">
        <v>230</v>
      </c>
      <c r="BG61" s="956"/>
      <c r="BH61" s="956"/>
      <c r="BI61" s="956"/>
      <c r="BJ61" s="956"/>
      <c r="BK61" s="956"/>
      <c r="BL61" s="491" t="str">
        <f>+IF(入力シート!J125="○",1,"")</f>
        <v/>
      </c>
      <c r="BM61" s="956" t="s">
        <v>231</v>
      </c>
      <c r="BN61" s="956"/>
      <c r="BO61" s="956"/>
      <c r="BP61" s="956"/>
      <c r="BQ61" s="956"/>
      <c r="BR61" s="956"/>
      <c r="BS61" s="491" t="str">
        <f>+IF(入力シート!J135="○",1,"")</f>
        <v/>
      </c>
      <c r="BT61" s="206"/>
      <c r="BU61" s="206"/>
      <c r="BV61" s="957" t="s">
        <v>232</v>
      </c>
      <c r="BW61" s="957"/>
      <c r="BX61" s="957"/>
      <c r="BY61" s="957"/>
      <c r="BZ61" s="957"/>
      <c r="CA61" s="957"/>
      <c r="CB61" s="957"/>
      <c r="CC61" s="957"/>
      <c r="CD61" s="957"/>
      <c r="CE61" s="492" t="str">
        <f>+IF(入力シート!J146="○",1,"")</f>
        <v/>
      </c>
      <c r="CF61" s="957" t="s">
        <v>233</v>
      </c>
      <c r="CG61" s="957"/>
      <c r="CH61" s="957"/>
      <c r="CI61" s="957"/>
      <c r="CJ61" s="957"/>
      <c r="CK61" s="957"/>
      <c r="CL61" s="957"/>
      <c r="CM61" s="957"/>
      <c r="CN61" s="957"/>
      <c r="CO61" s="492" t="str">
        <f>+IF(入力シート!J154="○",1,"")</f>
        <v/>
      </c>
      <c r="CS61" s="589"/>
    </row>
    <row r="62" spans="1:97" s="411" customFormat="1" ht="23.25" customHeight="1">
      <c r="A62" s="69">
        <v>12</v>
      </c>
      <c r="B62" s="1032" t="s">
        <v>234</v>
      </c>
      <c r="C62" s="1036"/>
      <c r="D62" s="1036"/>
      <c r="E62" s="1036"/>
      <c r="F62" s="1036"/>
      <c r="G62" s="1037"/>
      <c r="H62" s="991" t="str">
        <f>+IF(入力シート!I81="○",1,"")</f>
        <v/>
      </c>
      <c r="I62" s="992"/>
      <c r="J62" s="1059"/>
      <c r="K62" s="1060"/>
      <c r="L62" s="1060"/>
      <c r="M62" s="1060"/>
      <c r="N62" s="1060"/>
      <c r="O62" s="1060"/>
      <c r="P62" s="1060"/>
      <c r="Q62" s="1060"/>
      <c r="R62" s="1060"/>
      <c r="S62" s="1061"/>
      <c r="T62" s="480" t="str">
        <f>+IF(入力シート!N81="○",1,"")</f>
        <v/>
      </c>
      <c r="U62" s="481" t="str">
        <f>+IF(入力シート!O81="","",IF(LEFT(TEXT(入力シート!O81,"0#"),1)="0","",LEFT(TEXT(入力シート!O81,"0#"),1)))</f>
        <v/>
      </c>
      <c r="V62" s="482" t="str">
        <f>+IF(入力シート!O81="","",RIGHT(TEXT(入力シート!O81,"0#"),1))</f>
        <v/>
      </c>
      <c r="W62" s="264"/>
      <c r="X62" s="264"/>
      <c r="Y62" s="994"/>
      <c r="Z62" s="994"/>
      <c r="AA62" s="994"/>
      <c r="AB62" s="994"/>
      <c r="AC62" s="931" t="s">
        <v>174</v>
      </c>
      <c r="AD62" s="931"/>
      <c r="AE62" s="460" t="str">
        <f>+IF(MID(TEXT(入力シート!J105,"00#"),1,1)="0","",MID(TEXT(入力シート!J105,"00#"),1,1))</f>
        <v/>
      </c>
      <c r="AF62" s="469" t="str">
        <f>+IF(AND(AE62="",MID(TEXT(入力シート!J105,"00#"),2,1)="0"),"",MID(TEXT(入力シート!J105,"00#"),2,1))</f>
        <v/>
      </c>
      <c r="AG62" s="463" t="str">
        <f>+IF(AND(AF62="",MID(TEXT(入力シート!J105,"00#"),3,1)="0"),"",MID(TEXT(入力シート!J105,"00#"),3,1))</f>
        <v/>
      </c>
      <c r="AJ62" s="966" t="s">
        <v>235</v>
      </c>
      <c r="AK62" s="966"/>
      <c r="AL62" s="966"/>
      <c r="AM62" s="966"/>
      <c r="AN62" s="966"/>
      <c r="AO62" s="966"/>
      <c r="AP62" s="460" t="str">
        <f>+IF(MID(TEXT(入力シート!R107,"00#"),1,1)="0","",MID(TEXT(入力シート!R107,"00#"),1,1))</f>
        <v/>
      </c>
      <c r="AQ62" s="469" t="str">
        <f>+IF(AND(AP62="",MID(TEXT(入力シート!R107,"00#"),2,1)="0"),"",MID(TEXT(入力シート!R107,"00#"),2,1))</f>
        <v/>
      </c>
      <c r="AR62" s="463" t="str">
        <f>+IF(AND(AQ62="",MID(TEXT(入力シート!R107,"00#"),3,1)="0"),"",MID(TEXT(入力シート!R107,"00#"),3,1))</f>
        <v/>
      </c>
      <c r="AT62" s="470"/>
      <c r="AU62" s="966" t="s">
        <v>236</v>
      </c>
      <c r="AV62" s="966"/>
      <c r="AW62" s="966"/>
      <c r="AX62" s="966"/>
      <c r="AY62" s="966"/>
      <c r="AZ62" s="966"/>
      <c r="BA62" s="460" t="str">
        <f>+IF(MID(TEXT(入力シート!Z104,"00#"),1,1)="0","",MID(TEXT(入力シート!Z104,"00#"),1,1))</f>
        <v/>
      </c>
      <c r="BB62" s="469" t="str">
        <f>+IF(AND(BA62="",MID(TEXT(入力シート!Z104,"00#"),2,1)="0"),"",MID(TEXT(入力シート!Z104,"00#"),2,1))</f>
        <v/>
      </c>
      <c r="BC62" s="463" t="str">
        <f>+IF(AND(BB62="",MID(TEXT(入力シート!Z104,"00#"),3,1)="0"),"",MID(TEXT(入力シート!Z104,"00#"),3,1))</f>
        <v/>
      </c>
      <c r="BD62" s="484"/>
      <c r="BE62" s="484"/>
      <c r="BF62" s="956" t="s">
        <v>237</v>
      </c>
      <c r="BG62" s="956"/>
      <c r="BH62" s="956"/>
      <c r="BI62" s="956"/>
      <c r="BJ62" s="956"/>
      <c r="BK62" s="956"/>
      <c r="BL62" s="491" t="str">
        <f>+IF(入力シート!J126="○",1,"")</f>
        <v/>
      </c>
      <c r="BM62" s="956" t="s">
        <v>238</v>
      </c>
      <c r="BN62" s="956"/>
      <c r="BO62" s="956"/>
      <c r="BP62" s="956"/>
      <c r="BQ62" s="956"/>
      <c r="BR62" s="956"/>
      <c r="BS62" s="491" t="str">
        <f>+IF(入力シート!J136="○",1,"")</f>
        <v/>
      </c>
      <c r="BT62" s="206"/>
      <c r="BU62" s="206"/>
      <c r="BV62" s="494"/>
      <c r="BW62" s="494"/>
      <c r="BX62" s="494"/>
      <c r="BY62" s="494"/>
      <c r="BZ62" s="494"/>
      <c r="CA62" s="494"/>
      <c r="CB62" s="494"/>
      <c r="CC62" s="494"/>
      <c r="CD62" s="494"/>
      <c r="CE62" s="494"/>
      <c r="CF62" s="494"/>
      <c r="CG62" s="494"/>
      <c r="CH62" s="494"/>
      <c r="CI62" s="494"/>
      <c r="CJ62" s="494"/>
      <c r="CK62" s="494"/>
      <c r="CL62" s="494"/>
      <c r="CM62" s="494"/>
      <c r="CN62" s="494"/>
      <c r="CO62" s="494"/>
      <c r="CS62" s="589"/>
    </row>
    <row r="63" spans="1:97" s="411" customFormat="1" ht="23.25" customHeight="1">
      <c r="A63" s="69">
        <v>13</v>
      </c>
      <c r="B63" s="988" t="s">
        <v>239</v>
      </c>
      <c r="C63" s="989"/>
      <c r="D63" s="989"/>
      <c r="E63" s="989"/>
      <c r="F63" s="989"/>
      <c r="G63" s="990"/>
      <c r="H63" s="991" t="str">
        <f>+IF(入力シート!I82="○",1,"")</f>
        <v/>
      </c>
      <c r="I63" s="992"/>
      <c r="J63" s="1059"/>
      <c r="K63" s="1060"/>
      <c r="L63" s="1060"/>
      <c r="M63" s="1060"/>
      <c r="N63" s="1060"/>
      <c r="O63" s="1060"/>
      <c r="P63" s="1060"/>
      <c r="Q63" s="1060"/>
      <c r="R63" s="1060"/>
      <c r="S63" s="1061"/>
      <c r="T63" s="480" t="str">
        <f>+IF(入力シート!N82="○",1,"")</f>
        <v/>
      </c>
      <c r="U63" s="481" t="str">
        <f>+IF(入力シート!O82="","",IF(LEFT(TEXT(入力シート!O82,"0#"),1)="0","",LEFT(TEXT(入力シート!O82,"0#"),1)))</f>
        <v/>
      </c>
      <c r="V63" s="482" t="str">
        <f>+IF(入力シート!O82="","",RIGHT(TEXT(入力シート!O82,"0#"),1))</f>
        <v/>
      </c>
      <c r="W63" s="264"/>
      <c r="X63" s="264"/>
      <c r="Y63" s="994" t="s">
        <v>240</v>
      </c>
      <c r="Z63" s="994"/>
      <c r="AA63" s="994"/>
      <c r="AB63" s="994"/>
      <c r="AC63" s="931" t="s">
        <v>167</v>
      </c>
      <c r="AD63" s="931"/>
      <c r="AE63" s="460" t="str">
        <f>+IF(MID(TEXT(入力シート!J106,"00#"),1,1)="0","",MID(TEXT(入力シート!J106,"00#"),1,1))</f>
        <v/>
      </c>
      <c r="AF63" s="469" t="str">
        <f>+IF(AND(AE63="",MID(TEXT(入力シート!J106,"00#"),2,1)="0"),"",MID(TEXT(入力シート!J106,"00#"),2,1))</f>
        <v/>
      </c>
      <c r="AG63" s="463" t="str">
        <f>+IF(AND(AF63="",MID(TEXT(入力シート!J106,"00#"),3,1)="0"),"",MID(TEXT(入力シート!J106,"00#"),3,1))</f>
        <v/>
      </c>
      <c r="AJ63" s="966" t="s">
        <v>241</v>
      </c>
      <c r="AK63" s="966"/>
      <c r="AL63" s="966"/>
      <c r="AM63" s="966"/>
      <c r="AN63" s="966"/>
      <c r="AO63" s="966"/>
      <c r="AP63" s="460" t="str">
        <f>+IF(MID(TEXT(入力シート!R108,"00#"),1,1)="0","",MID(TEXT(入力シート!R108,"00#"),1,1))</f>
        <v/>
      </c>
      <c r="AQ63" s="469" t="str">
        <f>+IF(AND(AP63="",MID(TEXT(入力シート!R108,"00#"),2,1)="0"),"",MID(TEXT(入力シート!R108,"00#"),2,1))</f>
        <v/>
      </c>
      <c r="AR63" s="463" t="str">
        <f>+IF(AND(AQ63="",MID(TEXT(入力シート!R108,"00#"),3,1)="0"),"",MID(TEXT(入力シート!R108,"00#"),3,1))</f>
        <v/>
      </c>
      <c r="AT63" s="470"/>
      <c r="AU63" s="966" t="s">
        <v>242</v>
      </c>
      <c r="AV63" s="966"/>
      <c r="AW63" s="966"/>
      <c r="AX63" s="966"/>
      <c r="AY63" s="966"/>
      <c r="AZ63" s="966"/>
      <c r="BA63" s="460" t="str">
        <f>+IF(MID(TEXT(入力シート!Z105,"00#"),1,1)="0","",MID(TEXT(入力シート!Z105,"00#"),1,1))</f>
        <v/>
      </c>
      <c r="BB63" s="469" t="str">
        <f>+IF(AND(BA63="",MID(TEXT(入力シート!Z105,"00#"),2,1)="0"),"",MID(TEXT(入力シート!Z105,"00#"),2,1))</f>
        <v/>
      </c>
      <c r="BC63" s="463" t="str">
        <f>+IF(AND(BB63="",MID(TEXT(入力シート!Z105,"00#"),3,1)="0"),"",MID(TEXT(入力シート!Z105,"00#"),3,1))</f>
        <v/>
      </c>
      <c r="BD63" s="484"/>
      <c r="BE63" s="484"/>
      <c r="BF63" s="956" t="s">
        <v>243</v>
      </c>
      <c r="BG63" s="956"/>
      <c r="BH63" s="956"/>
      <c r="BI63" s="956"/>
      <c r="BJ63" s="956"/>
      <c r="BK63" s="956"/>
      <c r="BL63" s="491" t="str">
        <f>+IF(入力シート!J127="○",1,"")</f>
        <v/>
      </c>
      <c r="BM63" s="956" t="s">
        <v>244</v>
      </c>
      <c r="BN63" s="956"/>
      <c r="BO63" s="956"/>
      <c r="BP63" s="956"/>
      <c r="BQ63" s="956"/>
      <c r="BR63" s="956"/>
      <c r="BS63" s="491" t="str">
        <f>+IF(入力シート!J137="○",1,"")</f>
        <v/>
      </c>
      <c r="BT63" s="206"/>
      <c r="BU63" s="206"/>
      <c r="BV63" s="955" t="s">
        <v>245</v>
      </c>
      <c r="BW63" s="955"/>
      <c r="BX63" s="955"/>
      <c r="BY63" s="955"/>
      <c r="BZ63" s="955"/>
      <c r="CA63" s="955"/>
      <c r="CB63" s="955"/>
      <c r="CC63" s="955"/>
      <c r="CD63" s="955"/>
      <c r="CE63" s="955"/>
      <c r="CF63" s="955"/>
      <c r="CG63" s="955"/>
      <c r="CH63" s="955"/>
      <c r="CI63" s="955"/>
      <c r="CJ63" s="955"/>
      <c r="CK63" s="955"/>
      <c r="CL63" s="955"/>
      <c r="CM63" s="955"/>
      <c r="CN63" s="955"/>
      <c r="CO63" s="955"/>
      <c r="CS63" s="589"/>
    </row>
    <row r="64" spans="1:97" s="411" customFormat="1" ht="23.25" customHeight="1" thickBot="1">
      <c r="A64" s="69">
        <v>14</v>
      </c>
      <c r="B64" s="1032" t="s">
        <v>246</v>
      </c>
      <c r="C64" s="1033"/>
      <c r="D64" s="1033"/>
      <c r="E64" s="1033"/>
      <c r="F64" s="1033"/>
      <c r="G64" s="1034"/>
      <c r="H64" s="991" t="str">
        <f>+IF(入力シート!I83="○",1,"")</f>
        <v/>
      </c>
      <c r="I64" s="992"/>
      <c r="J64" s="1062"/>
      <c r="K64" s="1063"/>
      <c r="L64" s="1063"/>
      <c r="M64" s="1063"/>
      <c r="N64" s="1063"/>
      <c r="O64" s="1063"/>
      <c r="P64" s="1063"/>
      <c r="Q64" s="1063"/>
      <c r="R64" s="1063"/>
      <c r="S64" s="1064"/>
      <c r="T64" s="483" t="str">
        <f>+IF(入力シート!N83="○",1,"")</f>
        <v/>
      </c>
      <c r="U64" s="481" t="str">
        <f>+IF(入力シート!O83="","",IF(LEFT(TEXT(入力シート!O83,"0#"),1)="0","",LEFT(TEXT(入力シート!O83,"0#"),1)))</f>
        <v/>
      </c>
      <c r="V64" s="482" t="str">
        <f>+IF(入力シート!O83="","",RIGHT(TEXT(入力シート!O83,"0#"),1))</f>
        <v/>
      </c>
      <c r="W64" s="264"/>
      <c r="X64" s="264"/>
      <c r="Y64" s="994"/>
      <c r="Z64" s="994"/>
      <c r="AA64" s="994"/>
      <c r="AB64" s="994"/>
      <c r="AC64" s="931" t="s">
        <v>174</v>
      </c>
      <c r="AD64" s="931"/>
      <c r="AE64" s="460" t="str">
        <f>+IF(MID(TEXT(入力シート!J107,"00#"),1,1)="0","",MID(TEXT(入力シート!J107,"00#"),1,1))</f>
        <v/>
      </c>
      <c r="AF64" s="469" t="str">
        <f>+IF(AND(AE64="",MID(TEXT(入力シート!J107,"00#"),2,1)="0"),"",MID(TEXT(入力シート!J107,"00#"),2,1))</f>
        <v/>
      </c>
      <c r="AG64" s="463" t="str">
        <f>+IF(AND(AF64="",MID(TEXT(入力シート!J107,"00#"),3,1)="0"),"",MID(TEXT(入力シート!J107,"00#"),3,1))</f>
        <v/>
      </c>
      <c r="AJ64" s="966" t="s">
        <v>247</v>
      </c>
      <c r="AK64" s="966"/>
      <c r="AL64" s="966"/>
      <c r="AM64" s="966"/>
      <c r="AN64" s="966"/>
      <c r="AO64" s="966"/>
      <c r="AP64" s="460" t="str">
        <f>+IF(MID(TEXT(入力シート!R109,"00#"),1,1)="0","",MID(TEXT(入力シート!R109,"00#"),1,1))</f>
        <v/>
      </c>
      <c r="AQ64" s="469" t="str">
        <f>+IF(AND(AP64="",MID(TEXT(入力シート!R109,"00#"),2,1)="0"),"",MID(TEXT(入力シート!R109,"00#"),2,1))</f>
        <v/>
      </c>
      <c r="AR64" s="463" t="str">
        <f>+IF(AND(AQ64="",MID(TEXT(入力シート!R109,"00#"),3,1)="0"),"",MID(TEXT(入力シート!R109,"00#"),3,1))</f>
        <v/>
      </c>
      <c r="AT64" s="470"/>
      <c r="AU64" s="994" t="s">
        <v>248</v>
      </c>
      <c r="AV64" s="994"/>
      <c r="AW64" s="994"/>
      <c r="AX64" s="994"/>
      <c r="AY64" s="1035" t="s">
        <v>249</v>
      </c>
      <c r="AZ64" s="1035"/>
      <c r="BA64" s="460" t="str">
        <f>+IF(MID(TEXT(入力シート!Z106,"00#"),1,1)="0","",MID(TEXT(入力シート!Z106,"00#"),1,1))</f>
        <v/>
      </c>
      <c r="BB64" s="469" t="str">
        <f>+IF(AND(BA64="",MID(TEXT(入力シート!Z106,"00#"),2,1)="0"),"",MID(TEXT(入力シート!Z106,"00#"),2,1))</f>
        <v/>
      </c>
      <c r="BC64" s="463" t="str">
        <f>+IF(AND(BB64="",MID(TEXT(入力シート!Z106,"00#"),3,1)="0"),"",MID(TEXT(入力シート!Z106,"00#"),3,1))</f>
        <v/>
      </c>
      <c r="BD64" s="495"/>
      <c r="BE64" s="495"/>
      <c r="BF64" s="496"/>
      <c r="BG64" s="496"/>
      <c r="BH64" s="496"/>
      <c r="BI64" s="575"/>
      <c r="BJ64" s="497"/>
      <c r="BK64" s="498"/>
      <c r="BL64" s="499"/>
      <c r="BM64" s="956" t="s">
        <v>250</v>
      </c>
      <c r="BN64" s="956"/>
      <c r="BO64" s="956"/>
      <c r="BP64" s="956"/>
      <c r="BQ64" s="956"/>
      <c r="BR64" s="956"/>
      <c r="BS64" s="491" t="str">
        <f>+IF(入力シート!J138="○",1,"")</f>
        <v/>
      </c>
      <c r="BT64" s="206"/>
      <c r="BU64" s="206"/>
      <c r="BV64" s="1010" t="s">
        <v>251</v>
      </c>
      <c r="BW64" s="1010"/>
      <c r="BX64" s="1010"/>
      <c r="BY64" s="1010"/>
      <c r="BZ64" s="1010"/>
      <c r="CA64" s="1010"/>
      <c r="CB64" s="1010"/>
      <c r="CC64" s="1010"/>
      <c r="CD64" s="1010"/>
      <c r="CE64" s="500" t="str">
        <f>+IF(入力シート!N159="○",1,"")</f>
        <v/>
      </c>
      <c r="CF64" s="951" t="s">
        <v>271</v>
      </c>
      <c r="CG64" s="952"/>
      <c r="CH64" s="952"/>
      <c r="CI64" s="952"/>
      <c r="CJ64" s="952"/>
      <c r="CK64" s="952"/>
      <c r="CL64" s="952"/>
      <c r="CM64" s="952"/>
      <c r="CN64" s="953"/>
      <c r="CO64" s="501" t="str">
        <f>+IF(入力シート!N167="○",1,"")</f>
        <v/>
      </c>
      <c r="CS64" s="589"/>
    </row>
    <row r="65" spans="1:97" s="411" customFormat="1" ht="23.25" customHeight="1">
      <c r="A65" s="69">
        <v>15</v>
      </c>
      <c r="B65" s="988" t="s">
        <v>253</v>
      </c>
      <c r="C65" s="989"/>
      <c r="D65" s="989"/>
      <c r="E65" s="989"/>
      <c r="F65" s="989"/>
      <c r="G65" s="990"/>
      <c r="H65" s="991" t="str">
        <f>+IF(入力シート!I84="○",1,"")</f>
        <v/>
      </c>
      <c r="I65" s="992"/>
      <c r="J65" s="502" t="str">
        <f>+IF(入力シート!J84="","",IF(MID(TEXT(入力シート!J84,"0000000000#"),1,1)="0","",MID(TEXT(入力シート!J84,"0000000000#"),1,1)))</f>
        <v/>
      </c>
      <c r="K65" s="503" t="str">
        <f>+IF(入力シート!J84="","",IF(AND(J65="",MID(TEXT(入力シート!J84,"0000000000#"),2,1)="0"),"",MID(TEXT(入力シート!J84,"0000000000#"),2,1)))</f>
        <v/>
      </c>
      <c r="L65" s="504" t="str">
        <f>+IF(入力シート!J84="","",IF(AND(K65="",MID(TEXT(入力シート!J84,"0000000000#"),3,1)="0"),"",MID(TEXT(入力シート!J84,"0000000000#"),3,1)))</f>
        <v/>
      </c>
      <c r="M65" s="505" t="str">
        <f>+IF(入力シート!J84="","",IF(AND(L65="",MID(TEXT(入力シート!J84,"0000000000#"),4,1)="0"),"",MID(TEXT(入力シート!J84,"0000000000#"),4,1)))</f>
        <v/>
      </c>
      <c r="N65" s="503" t="str">
        <f>+IF(入力シート!J84="","",IF(AND(M65="",MID(TEXT(入力シート!J84,"0000000000#"),5,1)="0"),"",MID(TEXT(入力シート!J84,"0000000000#"),5,1)))</f>
        <v/>
      </c>
      <c r="O65" s="504" t="str">
        <f>+IF(入力シート!J84="","",IF(AND(N65="",MID(TEXT(入力シート!J84,"0000000000#"),6,1)="0"),"",MID(TEXT(入力シート!J84,"0000000000#"),6,1)))</f>
        <v/>
      </c>
      <c r="P65" s="505" t="str">
        <f>+IF(入力シート!J84="","",IF(AND(O65="",MID(TEXT(入力シート!J84,"0000000000#"),7,1)="0"),"",MID(TEXT(入力シート!J84,"0000000000#"),7,1)))</f>
        <v/>
      </c>
      <c r="Q65" s="503" t="str">
        <f>+IF(入力シート!J84="","",IF(AND(P65="",MID(TEXT(入力シート!J84,"0000000000#"),8,1)="0"),"",MID(TEXT(入力シート!J84,"0000000000#"),8,1)))</f>
        <v/>
      </c>
      <c r="R65" s="504" t="str">
        <f>+IF(入力シート!J84="","",IF(AND(Q65="",MID(TEXT(入力シート!J84,"0000000000#"),9,1)="0"),"",MID(TEXT(入力シート!J84,"0000000000#"),9,1)))</f>
        <v/>
      </c>
      <c r="S65" s="505" t="str">
        <f>+IF(入力シート!J84="","",IF(AND(R65="",MID(TEXT(入力シート!J84,"0000000000#"),10,1)="0"),"",MID(TEXT(入力シート!J84,"0000000000#"),10,1)))</f>
        <v/>
      </c>
      <c r="T65" s="506" t="str">
        <f>+IF(入力シート!J84="","",IF(AND(S65="",MID(TEXT(入力シート!J84,"0000000000#"),11,1)="0"),"",MID(TEXT(入力シート!J84,"0000000000#"),11,1)))</f>
        <v/>
      </c>
      <c r="U65" s="490" t="str">
        <f>+IF(入力シート!O84="","",IF(LEFT(TEXT(入力シート!O84,"0#"),1)="0","",LEFT(TEXT(入力シート!O84,"0#"),1)))</f>
        <v/>
      </c>
      <c r="V65" s="482" t="str">
        <f>+IF(入力シート!O84="","",RIGHT(TEXT(入力シート!O84,"0#"),1))</f>
        <v/>
      </c>
      <c r="W65" s="264"/>
      <c r="X65" s="264"/>
      <c r="Y65" s="994" t="s">
        <v>254</v>
      </c>
      <c r="Z65" s="994"/>
      <c r="AA65" s="994"/>
      <c r="AB65" s="994"/>
      <c r="AC65" s="931" t="s">
        <v>167</v>
      </c>
      <c r="AD65" s="931"/>
      <c r="AE65" s="460" t="str">
        <f>+IF(MID(TEXT(入力シート!J108,"00#"),1,1)="0","",MID(TEXT(入力シート!J108,"00#"),1,1))</f>
        <v/>
      </c>
      <c r="AF65" s="469" t="str">
        <f>+IF(AND(AE65="",MID(TEXT(入力シート!J108,"00#"),2,1)="0"),"",MID(TEXT(入力シート!J108,"00#"),2,1))</f>
        <v/>
      </c>
      <c r="AG65" s="463" t="str">
        <f>+IF(AND(AF65="",MID(TEXT(入力シート!J108,"00#"),3,1)="0"),"",MID(TEXT(入力シート!J108,"00#"),3,1))</f>
        <v/>
      </c>
      <c r="AJ65" s="1025" t="s">
        <v>255</v>
      </c>
      <c r="AK65" s="1025"/>
      <c r="AL65" s="966" t="s">
        <v>256</v>
      </c>
      <c r="AM65" s="966"/>
      <c r="AN65" s="966"/>
      <c r="AO65" s="966"/>
      <c r="AP65" s="460" t="str">
        <f>+IF(MID(TEXT(入力シート!R110,"00#"),1,1)="0","",MID(TEXT(入力シート!R110,"00#"),1,1))</f>
        <v/>
      </c>
      <c r="AQ65" s="469" t="str">
        <f>+IF(AND(AP65="",MID(TEXT(入力シート!R110,"00#"),2,1)="0"),"",MID(TEXT(入力シート!R110,"00#"),2,1))</f>
        <v/>
      </c>
      <c r="AR65" s="463" t="str">
        <f>+IF(AND(AQ65="",MID(TEXT(入力シート!R110,"00#"),3,1)="0"),"",MID(TEXT(入力シート!R110,"00#"),3,1))</f>
        <v/>
      </c>
      <c r="AT65" s="470"/>
      <c r="AU65" s="994"/>
      <c r="AV65" s="994"/>
      <c r="AW65" s="994"/>
      <c r="AX65" s="994"/>
      <c r="AY65" s="954" t="s">
        <v>257</v>
      </c>
      <c r="AZ65" s="954"/>
      <c r="BA65" s="460" t="str">
        <f>+IF(MID(TEXT(入力シート!Z107,"00#"),1,1)="0","",MID(TEXT(入力シート!Z107,"00#"),1,1))</f>
        <v/>
      </c>
      <c r="BB65" s="469" t="str">
        <f>+IF(AND(BA65="",MID(TEXT(入力シート!Z107,"00#"),2,1)="0"),"",MID(TEXT(入力シート!Z107,"00#"),2,1))</f>
        <v/>
      </c>
      <c r="BC65" s="463" t="str">
        <f>+IF(AND(BB65="",MID(TEXT(入力シート!Z107,"00#"),3,1)="0"),"",MID(TEXT(入力シート!Z107,"00#"),3,1))</f>
        <v/>
      </c>
      <c r="BD65" s="470"/>
      <c r="BE65" s="470"/>
      <c r="BF65" s="507"/>
      <c r="BG65" s="507"/>
      <c r="BH65" s="507"/>
      <c r="BI65" s="507"/>
      <c r="BJ65" s="507"/>
      <c r="BK65" s="507"/>
      <c r="BL65" s="507"/>
      <c r="BM65" s="231"/>
      <c r="BN65" s="206"/>
      <c r="BO65" s="206"/>
      <c r="BP65" s="206"/>
      <c r="BQ65" s="206"/>
      <c r="BR65" s="206"/>
      <c r="BS65" s="206"/>
      <c r="BT65" s="206"/>
      <c r="BU65" s="508"/>
      <c r="BV65" s="1026" t="s">
        <v>944</v>
      </c>
      <c r="BW65" s="1027"/>
      <c r="BX65" s="1019" t="s">
        <v>945</v>
      </c>
      <c r="BY65" s="1020"/>
      <c r="BZ65" s="1020"/>
      <c r="CA65" s="1020"/>
      <c r="CB65" s="1020"/>
      <c r="CC65" s="1020"/>
      <c r="CD65" s="1021"/>
      <c r="CE65" s="500" t="str">
        <f>+IF(入力シート!N160="○",1,"")</f>
        <v/>
      </c>
      <c r="CF65" s="951" t="s">
        <v>275</v>
      </c>
      <c r="CG65" s="952"/>
      <c r="CH65" s="952"/>
      <c r="CI65" s="952"/>
      <c r="CJ65" s="952"/>
      <c r="CK65" s="952"/>
      <c r="CL65" s="952"/>
      <c r="CM65" s="952"/>
      <c r="CN65" s="953"/>
      <c r="CO65" s="501" t="str">
        <f>+IF(入力シート!N168="○",1,"")</f>
        <v/>
      </c>
      <c r="CS65" s="589"/>
    </row>
    <row r="66" spans="1:97" s="411" customFormat="1" ht="23.25" customHeight="1">
      <c r="A66" s="69">
        <v>16</v>
      </c>
      <c r="B66" s="988" t="s">
        <v>259</v>
      </c>
      <c r="C66" s="989"/>
      <c r="D66" s="989"/>
      <c r="E66" s="989"/>
      <c r="F66" s="989"/>
      <c r="G66" s="990"/>
      <c r="H66" s="991" t="str">
        <f>+IF(入力シート!I85="○",1,"")</f>
        <v/>
      </c>
      <c r="I66" s="992"/>
      <c r="J66" s="509" t="str">
        <f>+IF(入力シート!J85="","",IF(MID(TEXT(入力シート!J85,"0000000000#"),1,1)="0","",MID(TEXT(入力シート!J85,"0000000000#"),1,1)))</f>
        <v/>
      </c>
      <c r="K66" s="510" t="str">
        <f>+IF(入力シート!J85="","",IF(AND(J66="",MID(TEXT(入力シート!J85,"0000000000#"),2,1)="0"),"",MID(TEXT(入力シート!J85,"0000000000#"),2,1)))</f>
        <v/>
      </c>
      <c r="L66" s="511" t="str">
        <f>+IF(入力シート!J85="","",IF(AND(K66="",MID(TEXT(入力シート!J85,"0000000000#"),3,1)="0"),"",MID(TEXT(入力シート!J85,"0000000000#"),3,1)))</f>
        <v/>
      </c>
      <c r="M66" s="425" t="str">
        <f>+IF(入力シート!J85="","",IF(AND(L66="",MID(TEXT(入力シート!J85,"0000000000#"),4,1)="0"),"",MID(TEXT(入力シート!J85,"0000000000#"),4,1)))</f>
        <v/>
      </c>
      <c r="N66" s="510" t="str">
        <f>+IF(入力シート!J85="","",IF(AND(M66="",MID(TEXT(入力シート!J85,"0000000000#"),5,1)="0"),"",MID(TEXT(入力シート!J85,"0000000000#"),5,1)))</f>
        <v/>
      </c>
      <c r="O66" s="511" t="str">
        <f>+IF(入力シート!J85="","",IF(AND(N66="",MID(TEXT(入力シート!J85,"0000000000#"),6,1)="0"),"",MID(TEXT(入力シート!J85,"0000000000#"),6,1)))</f>
        <v/>
      </c>
      <c r="P66" s="425" t="str">
        <f>+IF(入力シート!J85="","",IF(AND(O66="",MID(TEXT(入力シート!J85,"0000000000#"),7,1)="0"),"",MID(TEXT(入力シート!J85,"0000000000#"),7,1)))</f>
        <v/>
      </c>
      <c r="Q66" s="510" t="str">
        <f>+IF(入力シート!J85="","",IF(AND(P66="",MID(TEXT(入力シート!J85,"0000000000#"),8,1)="0"),"",MID(TEXT(入力シート!J85,"0000000000#"),8,1)))</f>
        <v/>
      </c>
      <c r="R66" s="511" t="str">
        <f>+IF(入力シート!J85="","",IF(AND(Q66="",MID(TEXT(入力シート!J85,"0000000000#"),9,1)="0"),"",MID(TEXT(入力シート!J85,"0000000000#"),9,1)))</f>
        <v/>
      </c>
      <c r="S66" s="425" t="str">
        <f>+IF(入力シート!J85="","",IF(AND(R66="",MID(TEXT(入力シート!J85,"0000000000#"),10,1)="0"),"",MID(TEXT(入力シート!J85,"0000000000#"),10,1)))</f>
        <v/>
      </c>
      <c r="T66" s="512" t="str">
        <f>+IF(入力シート!J85="","",IF(AND(S66="",MID(TEXT(入力シート!J85,"0000000000#"),11,1)="0"),"",MID(TEXT(入力シート!J85,"0000000000#"),11,1)))</f>
        <v/>
      </c>
      <c r="U66" s="490" t="str">
        <f>+IF(入力シート!O85="","",IF(LEFT(TEXT(入力シート!O85,"0#"),1)="0","",LEFT(TEXT(入力シート!O85,"0#"),1)))</f>
        <v/>
      </c>
      <c r="V66" s="482" t="str">
        <f>+IF(入力シート!O85="","",RIGHT(TEXT(入力シート!O85,"0#"),1))</f>
        <v/>
      </c>
      <c r="W66" s="264"/>
      <c r="X66" s="264"/>
      <c r="Y66" s="994"/>
      <c r="Z66" s="994"/>
      <c r="AA66" s="994"/>
      <c r="AB66" s="994"/>
      <c r="AC66" s="993" t="s">
        <v>260</v>
      </c>
      <c r="AD66" s="993"/>
      <c r="AE66" s="460" t="str">
        <f>+IF(MID(TEXT(入力シート!J109,"00#"),1,1)="0","",MID(TEXT(入力シート!J109,"00#"),1,1))</f>
        <v/>
      </c>
      <c r="AF66" s="469" t="str">
        <f>+IF(AND(AE66="",MID(TEXT(入力シート!J109,"00#"),2,1)="0"),"",MID(TEXT(入力シート!J109,"00#"),2,1))</f>
        <v/>
      </c>
      <c r="AG66" s="463" t="str">
        <f>+IF(AND(AF66="",MID(TEXT(入力シート!J109,"00#"),3,1)="0"),"",MID(TEXT(入力シート!J109,"00#"),3,1))</f>
        <v/>
      </c>
      <c r="AJ66" s="1025"/>
      <c r="AK66" s="1025"/>
      <c r="AL66" s="966" t="s">
        <v>261</v>
      </c>
      <c r="AM66" s="966"/>
      <c r="AN66" s="966"/>
      <c r="AO66" s="966"/>
      <c r="AP66" s="460" t="str">
        <f>+IF(MID(TEXT(入力シート!R111,"00#"),1,1)="0","",MID(TEXT(入力シート!R111,"00#"),1,1))</f>
        <v/>
      </c>
      <c r="AQ66" s="469" t="str">
        <f>+IF(AND(AP66="",MID(TEXT(入力シート!R111,"00#"),2,1)="0"),"",MID(TEXT(入力シート!R111,"00#"),2,1))</f>
        <v/>
      </c>
      <c r="AR66" s="463" t="str">
        <f>+IF(AND(AQ66="",MID(TEXT(入力シート!R111,"00#"),3,1)="0"),"",MID(TEXT(入力シート!R111,"00#"),3,1))</f>
        <v/>
      </c>
      <c r="AT66" s="470"/>
      <c r="AU66" s="994"/>
      <c r="AV66" s="994"/>
      <c r="AW66" s="994"/>
      <c r="AX66" s="994"/>
      <c r="AY66" s="954" t="s">
        <v>262</v>
      </c>
      <c r="AZ66" s="954"/>
      <c r="BA66" s="460" t="str">
        <f>+IF(MID(TEXT(入力シート!Z108,"00#"),1,1)="0","",MID(TEXT(入力シート!Z108,"00#"),1,1))</f>
        <v/>
      </c>
      <c r="BB66" s="469" t="str">
        <f>+IF(AND(BA66="",MID(TEXT(入力シート!Z108,"00#"),2,1)="0"),"",MID(TEXT(入力シート!Z108,"00#"),2,1))</f>
        <v/>
      </c>
      <c r="BC66" s="463" t="str">
        <f>+IF(AND(BB66="",MID(TEXT(入力シート!Z108,"00#"),3,1)="0"),"",MID(TEXT(入力シート!Z108,"00#"),3,1))</f>
        <v/>
      </c>
      <c r="BD66" s="470"/>
      <c r="BE66" s="470"/>
      <c r="BF66" s="955" t="s">
        <v>263</v>
      </c>
      <c r="BG66" s="955"/>
      <c r="BH66" s="955"/>
      <c r="BI66" s="955"/>
      <c r="BJ66" s="955"/>
      <c r="BK66" s="955"/>
      <c r="BL66" s="955"/>
      <c r="BM66" s="955"/>
      <c r="BN66" s="955"/>
      <c r="BO66" s="955"/>
      <c r="BP66" s="955"/>
      <c r="BQ66" s="955"/>
      <c r="BR66" s="955"/>
      <c r="BS66" s="955"/>
      <c r="BT66" s="206"/>
      <c r="BU66" s="206"/>
      <c r="BV66" s="1028"/>
      <c r="BW66" s="1029"/>
      <c r="BX66" s="1019" t="s">
        <v>946</v>
      </c>
      <c r="BY66" s="1020"/>
      <c r="BZ66" s="1020"/>
      <c r="CA66" s="1020"/>
      <c r="CB66" s="1020"/>
      <c r="CC66" s="1020"/>
      <c r="CD66" s="1021"/>
      <c r="CE66" s="500" t="str">
        <f>+IF(入力シート!N161="○",1,"")</f>
        <v/>
      </c>
      <c r="CF66" s="1010" t="s">
        <v>282</v>
      </c>
      <c r="CG66" s="1010"/>
      <c r="CH66" s="1010"/>
      <c r="CI66" s="1010"/>
      <c r="CJ66" s="1010"/>
      <c r="CK66" s="1010"/>
      <c r="CL66" s="1010"/>
      <c r="CM66" s="1010"/>
      <c r="CN66" s="1010"/>
      <c r="CO66" s="501" t="str">
        <f>+IF(入力シート!N169="○",1,"")</f>
        <v/>
      </c>
      <c r="CS66" s="589"/>
    </row>
    <row r="67" spans="1:97" s="411" customFormat="1" ht="23.25" customHeight="1">
      <c r="A67" s="69">
        <v>17</v>
      </c>
      <c r="B67" s="988" t="s">
        <v>264</v>
      </c>
      <c r="C67" s="989"/>
      <c r="D67" s="989"/>
      <c r="E67" s="989"/>
      <c r="F67" s="989"/>
      <c r="G67" s="990"/>
      <c r="H67" s="991" t="str">
        <f>+IF(入力シート!I86="○",1,"")</f>
        <v/>
      </c>
      <c r="I67" s="992"/>
      <c r="J67" s="509" t="str">
        <f>+IF(入力シート!J86="","",IF(MID(TEXT(入力シート!J86,"0000000000#"),1,1)="0","",MID(TEXT(入力シート!J86,"0000000000#"),1,1)))</f>
        <v/>
      </c>
      <c r="K67" s="510" t="str">
        <f>+IF(入力シート!J86="","",IF(AND(J67="",MID(TEXT(入力シート!J86,"0000000000#"),2,1)="0"),"",MID(TEXT(入力シート!J86,"0000000000#"),2,1)))</f>
        <v/>
      </c>
      <c r="L67" s="511" t="str">
        <f>+IF(入力シート!J86="","",IF(AND(K67="",MID(TEXT(入力シート!J86,"0000000000#"),3,1)="0"),"",MID(TEXT(入力シート!J86,"0000000000#"),3,1)))</f>
        <v/>
      </c>
      <c r="M67" s="425" t="str">
        <f>+IF(入力シート!J86="","",IF(AND(L67="",MID(TEXT(入力シート!J86,"0000000000#"),4,1)="0"),"",MID(TEXT(入力シート!J86,"0000000000#"),4,1)))</f>
        <v/>
      </c>
      <c r="N67" s="510" t="str">
        <f>+IF(入力シート!J86="","",IF(AND(M67="",MID(TEXT(入力シート!J86,"0000000000#"),5,1)="0"),"",MID(TEXT(入力シート!J86,"0000000000#"),5,1)))</f>
        <v/>
      </c>
      <c r="O67" s="511" t="str">
        <f>+IF(入力シート!J86="","",IF(AND(N67="",MID(TEXT(入力シート!J86,"0000000000#"),6,1)="0"),"",MID(TEXT(入力シート!J86,"0000000000#"),6,1)))</f>
        <v/>
      </c>
      <c r="P67" s="425" t="str">
        <f>+IF(入力シート!J86="","",IF(AND(O67="",MID(TEXT(入力シート!J86,"0000000000#"),7,1)="0"),"",MID(TEXT(入力シート!J86,"0000000000#"),7,1)))</f>
        <v/>
      </c>
      <c r="Q67" s="510" t="str">
        <f>+IF(入力シート!J86="","",IF(AND(P67="",MID(TEXT(入力シート!J86,"0000000000#"),8,1)="0"),"",MID(TEXT(入力シート!J86,"0000000000#"),8,1)))</f>
        <v/>
      </c>
      <c r="R67" s="511" t="str">
        <f>+IF(入力シート!J86="","",IF(AND(Q67="",MID(TEXT(入力シート!J86,"0000000000#"),9,1)="0"),"",MID(TEXT(入力シート!J86,"0000000000#"),9,1)))</f>
        <v/>
      </c>
      <c r="S67" s="425" t="str">
        <f>+IF(入力シート!J86="","",IF(AND(R67="",MID(TEXT(入力シート!J86,"0000000000#"),10,1)="0"),"",MID(TEXT(入力シート!J86,"0000000000#"),10,1)))</f>
        <v/>
      </c>
      <c r="T67" s="512" t="str">
        <f>+IF(入力シート!J86="","",IF(AND(S67="",MID(TEXT(入力シート!J86,"0000000000#"),11,1)="0"),"",MID(TEXT(入力シート!J86,"0000000000#"),11,1)))</f>
        <v/>
      </c>
      <c r="U67" s="490" t="str">
        <f>+IF(入力シート!O86="","",IF(LEFT(TEXT(入力シート!O86,"0#"),1)="0","",LEFT(TEXT(入力シート!O86,"0#"),1)))</f>
        <v/>
      </c>
      <c r="V67" s="482" t="str">
        <f>+IF(入力シート!O86="","",RIGHT(TEXT(入力シート!O86,"0#"),1))</f>
        <v/>
      </c>
      <c r="W67" s="264"/>
      <c r="X67" s="264"/>
      <c r="Y67" s="994"/>
      <c r="Z67" s="994"/>
      <c r="AA67" s="994"/>
      <c r="AB67" s="994"/>
      <c r="AC67" s="993" t="s">
        <v>265</v>
      </c>
      <c r="AD67" s="993"/>
      <c r="AE67" s="460" t="str">
        <f>+IF(MID(TEXT(入力シート!J110,"00#"),1,1)="0","",MID(TEXT(入力シート!J110,"00#"),1,1))</f>
        <v/>
      </c>
      <c r="AF67" s="469" t="str">
        <f>+IF(AND(AE67="",MID(TEXT(入力シート!J110,"00#"),2,1)="0"),"",MID(TEXT(入力シート!J110,"00#"),2,1))</f>
        <v/>
      </c>
      <c r="AG67" s="463" t="str">
        <f>+IF(AND(AF67="",MID(TEXT(入力シート!J110,"00#"),3,1)="0"),"",MID(TEXT(入力シート!J110,"00#"),3,1))</f>
        <v/>
      </c>
      <c r="AJ67" s="1025"/>
      <c r="AK67" s="1025"/>
      <c r="AL67" s="966" t="s">
        <v>266</v>
      </c>
      <c r="AM67" s="966"/>
      <c r="AN67" s="966"/>
      <c r="AO67" s="966"/>
      <c r="AP67" s="460" t="str">
        <f>+IF(MID(TEXT(入力シート!R112,"00#"),1,1)="0","",MID(TEXT(入力シート!R112,"00#"),1,1))</f>
        <v/>
      </c>
      <c r="AQ67" s="469" t="str">
        <f>+IF(AND(AP67="",MID(TEXT(入力シート!R112,"00#"),2,1)="0"),"",MID(TEXT(入力シート!R112,"00#"),2,1))</f>
        <v/>
      </c>
      <c r="AR67" s="463" t="str">
        <f>+IF(AND(AQ67="",MID(TEXT(入力シート!R112,"00#"),3,1)="0"),"",MID(TEXT(入力シート!R112,"00#"),3,1))</f>
        <v/>
      </c>
      <c r="AT67" s="470"/>
      <c r="AU67" s="994" t="s">
        <v>267</v>
      </c>
      <c r="AV67" s="994"/>
      <c r="AW67" s="994"/>
      <c r="AX67" s="994"/>
      <c r="AY67" s="931" t="s">
        <v>167</v>
      </c>
      <c r="AZ67" s="931"/>
      <c r="BA67" s="460" t="str">
        <f>+IF(MID(TEXT(入力シート!Z109,"00#"),1,1)="0","",MID(TEXT(入力シート!Z109,"00#"),1,1))</f>
        <v/>
      </c>
      <c r="BB67" s="469" t="str">
        <f>+IF(AND(BA67="",MID(TEXT(入力シート!Z109,"00#"),2,1)="0"),"",MID(TEXT(入力シート!Z109,"00#"),2,1))</f>
        <v/>
      </c>
      <c r="BC67" s="463" t="str">
        <f>+IF(AND(BB67="",MID(TEXT(入力シート!Z109,"00#"),3,1)="0"),"",MID(TEXT(入力シート!Z109,"00#"),3,1))</f>
        <v/>
      </c>
      <c r="BD67" s="470"/>
      <c r="BE67" s="470"/>
      <c r="BF67" s="955" t="s">
        <v>268</v>
      </c>
      <c r="BG67" s="955"/>
      <c r="BH67" s="955"/>
      <c r="BI67" s="955"/>
      <c r="BJ67" s="955"/>
      <c r="BK67" s="955"/>
      <c r="BL67" s="955"/>
      <c r="BM67" s="955"/>
      <c r="BN67" s="955"/>
      <c r="BO67" s="955"/>
      <c r="BP67" s="955"/>
      <c r="BQ67" s="955"/>
      <c r="BR67" s="84" t="s">
        <v>269</v>
      </c>
      <c r="BS67" s="84" t="s">
        <v>270</v>
      </c>
      <c r="BT67" s="206"/>
      <c r="BU67" s="206"/>
      <c r="BV67" s="1030"/>
      <c r="BW67" s="1031"/>
      <c r="BX67" s="1019" t="s">
        <v>947</v>
      </c>
      <c r="BY67" s="1020"/>
      <c r="BZ67" s="1020"/>
      <c r="CA67" s="1020"/>
      <c r="CB67" s="1020"/>
      <c r="CC67" s="1020"/>
      <c r="CD67" s="1021"/>
      <c r="CE67" s="500" t="str">
        <f>+IF(入力シート!N162="○",1,"")</f>
        <v/>
      </c>
      <c r="CF67" s="950" t="s">
        <v>948</v>
      </c>
      <c r="CG67" s="950"/>
      <c r="CH67" s="950"/>
      <c r="CI67" s="950"/>
      <c r="CJ67" s="950"/>
      <c r="CK67" s="950"/>
      <c r="CL67" s="950"/>
      <c r="CM67" s="950"/>
      <c r="CN67" s="950"/>
      <c r="CO67" s="501" t="str">
        <f>+IF(入力シート!N170="○",1,"")</f>
        <v/>
      </c>
      <c r="CS67" s="589"/>
    </row>
    <row r="68" spans="1:97" s="411" customFormat="1" ht="23.25" customHeight="1">
      <c r="A68" s="69">
        <v>18</v>
      </c>
      <c r="B68" s="988" t="s">
        <v>272</v>
      </c>
      <c r="C68" s="989"/>
      <c r="D68" s="989"/>
      <c r="E68" s="989"/>
      <c r="F68" s="989"/>
      <c r="G68" s="990"/>
      <c r="H68" s="991" t="str">
        <f>+IF(入力シート!I87="○",1,"")</f>
        <v/>
      </c>
      <c r="I68" s="992"/>
      <c r="J68" s="509" t="str">
        <f>+IF(入力シート!J87="","",IF(MID(TEXT(入力シート!J87,"0000000000#"),1,1)="0","",MID(TEXT(入力シート!J87,"0000000000#"),1,1)))</f>
        <v/>
      </c>
      <c r="K68" s="510" t="str">
        <f>+IF(入力シート!J87="","",IF(AND(J68="",MID(TEXT(入力シート!J87,"0000000000#"),2,1)="0"),"",MID(TEXT(入力シート!J87,"0000000000#"),2,1)))</f>
        <v/>
      </c>
      <c r="L68" s="511" t="str">
        <f>+IF(入力シート!J87="","",IF(AND(K68="",MID(TEXT(入力シート!J87,"0000000000#"),3,1)="0"),"",MID(TEXT(入力シート!J87,"0000000000#"),3,1)))</f>
        <v/>
      </c>
      <c r="M68" s="425" t="str">
        <f>+IF(入力シート!J87="","",IF(AND(L68="",MID(TEXT(入力シート!J87,"0000000000#"),4,1)="0"),"",MID(TEXT(入力シート!J87,"0000000000#"),4,1)))</f>
        <v/>
      </c>
      <c r="N68" s="510" t="str">
        <f>+IF(入力シート!J87="","",IF(AND(M68="",MID(TEXT(入力シート!J87,"0000000000#"),5,1)="0"),"",MID(TEXT(入力シート!J87,"0000000000#"),5,1)))</f>
        <v/>
      </c>
      <c r="O68" s="511" t="str">
        <f>+IF(入力シート!J87="","",IF(AND(N68="",MID(TEXT(入力シート!J87,"0000000000#"),6,1)="0"),"",MID(TEXT(入力シート!J87,"0000000000#"),6,1)))</f>
        <v/>
      </c>
      <c r="P68" s="425" t="str">
        <f>+IF(入力シート!J87="","",IF(AND(O68="",MID(TEXT(入力シート!J87,"0000000000#"),7,1)="0"),"",MID(TEXT(入力シート!J87,"0000000000#"),7,1)))</f>
        <v/>
      </c>
      <c r="Q68" s="510" t="str">
        <f>+IF(入力シート!J87="","",IF(AND(P68="",MID(TEXT(入力シート!J87,"0000000000#"),8,1)="0"),"",MID(TEXT(入力シート!J87,"0000000000#"),8,1)))</f>
        <v/>
      </c>
      <c r="R68" s="511" t="str">
        <f>+IF(入力シート!J87="","",IF(AND(Q68="",MID(TEXT(入力シート!J87,"0000000000#"),9,1)="0"),"",MID(TEXT(入力シート!J87,"0000000000#"),9,1)))</f>
        <v/>
      </c>
      <c r="S68" s="425" t="str">
        <f>+IF(入力シート!J87="","",IF(AND(R68="",MID(TEXT(入力シート!J87,"0000000000#"),10,1)="0"),"",MID(TEXT(入力シート!J87,"0000000000#"),10,1)))</f>
        <v/>
      </c>
      <c r="T68" s="512" t="str">
        <f>+IF(入力シート!J87="","",IF(AND(S68="",MID(TEXT(入力シート!J87,"0000000000#"),11,1)="0"),"",MID(TEXT(入力シート!J87,"0000000000#"),11,1)))</f>
        <v/>
      </c>
      <c r="U68" s="490" t="str">
        <f>+IF(入力シート!O87="","",IF(LEFT(TEXT(入力シート!O87,"0#"),1)="0","",LEFT(TEXT(入力シート!O87,"0#"),1)))</f>
        <v/>
      </c>
      <c r="V68" s="482" t="str">
        <f>+IF(入力シート!O87="","",RIGHT(TEXT(入力シート!O87,"0#"),1))</f>
        <v/>
      </c>
      <c r="W68" s="264"/>
      <c r="X68" s="264"/>
      <c r="Y68" s="994"/>
      <c r="Z68" s="994"/>
      <c r="AA68" s="994"/>
      <c r="AB68" s="994"/>
      <c r="AC68" s="931" t="s">
        <v>174</v>
      </c>
      <c r="AD68" s="931"/>
      <c r="AE68" s="460" t="str">
        <f>+IF(MID(TEXT(入力シート!J111,"00#"),1,1)="0","",MID(TEXT(入力シート!J111,"00#"),1,1))</f>
        <v/>
      </c>
      <c r="AF68" s="469" t="str">
        <f>+IF(AND(AE68="",MID(TEXT(入力シート!J111,"00#"),2,1)="0"),"",MID(TEXT(入力シート!J111,"00#"),2,1))</f>
        <v/>
      </c>
      <c r="AG68" s="463" t="str">
        <f>+IF(AND(AF68="",MID(TEXT(入力シート!J111,"00#"),3,1)="0"),"",MID(TEXT(入力シート!J111,"00#"),3,1))</f>
        <v/>
      </c>
      <c r="AJ68" s="1025"/>
      <c r="AK68" s="1025"/>
      <c r="AL68" s="966" t="s">
        <v>273</v>
      </c>
      <c r="AM68" s="966"/>
      <c r="AN68" s="966"/>
      <c r="AO68" s="966"/>
      <c r="AP68" s="460" t="str">
        <f>+IF(MID(TEXT(入力シート!R113,"00#"),1,1)="0","",MID(TEXT(入力シート!R113,"00#"),1,1))</f>
        <v/>
      </c>
      <c r="AQ68" s="469" t="str">
        <f>+IF(AND(AP68="",MID(TEXT(入力シート!R113,"00#"),2,1)="0"),"",MID(TEXT(入力シート!R113,"00#"),2,1))</f>
        <v/>
      </c>
      <c r="AR68" s="463" t="str">
        <f>+IF(AND(AQ68="",MID(TEXT(入力シート!R113,"00#"),3,1)="0"),"",MID(TEXT(入力シート!R113,"00#"),3,1))</f>
        <v/>
      </c>
      <c r="AT68" s="470"/>
      <c r="AU68" s="994"/>
      <c r="AV68" s="994"/>
      <c r="AW68" s="994"/>
      <c r="AX68" s="994"/>
      <c r="AY68" s="931" t="s">
        <v>174</v>
      </c>
      <c r="AZ68" s="931"/>
      <c r="BA68" s="460" t="str">
        <f>+IF(MID(TEXT(入力シート!Z110,"00#"),1,1)="0","",MID(TEXT(入力シート!Z110,"00#"),1,1))</f>
        <v/>
      </c>
      <c r="BB68" s="469" t="str">
        <f>+IF(AND(BA68="",MID(TEXT(入力シート!Z110,"00#"),2,1)="0"),"",MID(TEXT(入力シート!Z110,"00#"),2,1))</f>
        <v/>
      </c>
      <c r="BC68" s="463" t="str">
        <f>+IF(AND(BB68="",MID(TEXT(入力シート!Z110,"00#"),3,1)="0"),"",MID(TEXT(入力シート!Z110,"00#"),3,1))</f>
        <v/>
      </c>
      <c r="BD68" s="470"/>
      <c r="BE68" s="470"/>
      <c r="BF68" s="955" t="s">
        <v>274</v>
      </c>
      <c r="BG68" s="955"/>
      <c r="BH68" s="955"/>
      <c r="BI68" s="955"/>
      <c r="BJ68" s="955"/>
      <c r="BK68" s="955"/>
      <c r="BL68" s="955"/>
      <c r="BM68" s="955"/>
      <c r="BN68" s="955"/>
      <c r="BO68" s="955"/>
      <c r="BP68" s="955"/>
      <c r="BQ68" s="955"/>
      <c r="BR68" s="491" t="str">
        <f>+IF(入力シート!G156="○",1,"")</f>
        <v/>
      </c>
      <c r="BS68" s="513" t="str">
        <f>+IF(入力シート!I156="○",1,"")</f>
        <v/>
      </c>
      <c r="BT68" s="206"/>
      <c r="BU68" s="206"/>
      <c r="BV68" s="1010" t="s">
        <v>286</v>
      </c>
      <c r="BW68" s="1010"/>
      <c r="BX68" s="1010"/>
      <c r="BY68" s="1010"/>
      <c r="BZ68" s="1010"/>
      <c r="CA68" s="1010"/>
      <c r="CB68" s="1010"/>
      <c r="CC68" s="1010"/>
      <c r="CD68" s="1010"/>
      <c r="CE68" s="500" t="str">
        <f>+IF(入力シート!N163="○",1,"")</f>
        <v/>
      </c>
      <c r="CF68" s="1026" t="s">
        <v>949</v>
      </c>
      <c r="CG68" s="1027"/>
      <c r="CH68" s="1019" t="s">
        <v>2</v>
      </c>
      <c r="CI68" s="1020"/>
      <c r="CJ68" s="1020"/>
      <c r="CK68" s="1020"/>
      <c r="CL68" s="1020"/>
      <c r="CM68" s="1020"/>
      <c r="CN68" s="1021"/>
      <c r="CO68" s="501" t="str">
        <f>+IF(入力シート!N171="○",1,"")</f>
        <v/>
      </c>
      <c r="CS68" s="589"/>
    </row>
    <row r="69" spans="1:97" s="411" customFormat="1" ht="23.25" customHeight="1">
      <c r="A69" s="69">
        <v>19</v>
      </c>
      <c r="B69" s="988" t="s">
        <v>276</v>
      </c>
      <c r="C69" s="989"/>
      <c r="D69" s="989"/>
      <c r="E69" s="989"/>
      <c r="F69" s="989"/>
      <c r="G69" s="990"/>
      <c r="H69" s="991" t="str">
        <f>+IF(入力シート!I88="○",1,"")</f>
        <v/>
      </c>
      <c r="I69" s="992"/>
      <c r="J69" s="509" t="str">
        <f>+IF(入力シート!J88="","",IF(MID(TEXT(入力シート!J88,"0000000000#"),1,1)="0","",MID(TEXT(入力シート!J88,"0000000000#"),1,1)))</f>
        <v/>
      </c>
      <c r="K69" s="510" t="str">
        <f>+IF(入力シート!J88="","",IF(AND(J69="",MID(TEXT(入力シート!J88,"0000000000#"),2,1)="0"),"",MID(TEXT(入力シート!J88,"0000000000#"),2,1)))</f>
        <v/>
      </c>
      <c r="L69" s="511" t="str">
        <f>+IF(入力シート!J88="","",IF(AND(K69="",MID(TEXT(入力シート!J88,"0000000000#"),3,1)="0"),"",MID(TEXT(入力シート!J88,"0000000000#"),3,1)))</f>
        <v/>
      </c>
      <c r="M69" s="425" t="str">
        <f>+IF(入力シート!J88="","",IF(AND(L69="",MID(TEXT(入力シート!J88,"0000000000#"),4,1)="0"),"",MID(TEXT(入力シート!J88,"0000000000#"),4,1)))</f>
        <v/>
      </c>
      <c r="N69" s="510" t="str">
        <f>+IF(入力シート!J88="","",IF(AND(M69="",MID(TEXT(入力シート!J88,"0000000000#"),5,1)="0"),"",MID(TEXT(入力シート!J88,"0000000000#"),5,1)))</f>
        <v/>
      </c>
      <c r="O69" s="511" t="str">
        <f>+IF(入力シート!J88="","",IF(AND(N69="",MID(TEXT(入力シート!J88,"0000000000#"),6,1)="0"),"",MID(TEXT(入力シート!J88,"0000000000#"),6,1)))</f>
        <v/>
      </c>
      <c r="P69" s="425" t="str">
        <f>+IF(入力シート!J88="","",IF(AND(O69="",MID(TEXT(入力シート!J88,"0000000000#"),7,1)="0"),"",MID(TEXT(入力シート!J88,"0000000000#"),7,1)))</f>
        <v/>
      </c>
      <c r="Q69" s="510" t="str">
        <f>+IF(入力シート!J88="","",IF(AND(P69="",MID(TEXT(入力シート!J88,"0000000000#"),8,1)="0"),"",MID(TEXT(入力シート!J88,"0000000000#"),8,1)))</f>
        <v/>
      </c>
      <c r="R69" s="511" t="str">
        <f>+IF(入力シート!J88="","",IF(AND(Q69="",MID(TEXT(入力シート!J88,"0000000000#"),9,1)="0"),"",MID(TEXT(入力シート!J88,"0000000000#"),9,1)))</f>
        <v/>
      </c>
      <c r="S69" s="425" t="str">
        <f>+IF(入力シート!J88="","",IF(AND(R69="",MID(TEXT(入力シート!J88,"0000000000#"),10,1)="0"),"",MID(TEXT(入力シート!J88,"0000000000#"),10,1)))</f>
        <v/>
      </c>
      <c r="T69" s="512" t="str">
        <f>+IF(入力シート!J88="","",IF(AND(S69="",MID(TEXT(入力シート!J88,"0000000000#"),11,1)="0"),"",MID(TEXT(入力シート!J88,"0000000000#"),11,1)))</f>
        <v/>
      </c>
      <c r="U69" s="490" t="str">
        <f>+IF(入力シート!O88="","",IF(LEFT(TEXT(入力シート!O88,"0#"),1)="0","",LEFT(TEXT(入力シート!O88,"0#"),1)))</f>
        <v/>
      </c>
      <c r="V69" s="482" t="str">
        <f>+IF(入力シート!O88="","",RIGHT(TEXT(入力シート!O88,"0#"),1))</f>
        <v/>
      </c>
      <c r="W69" s="264"/>
      <c r="X69" s="264"/>
      <c r="Y69" s="994"/>
      <c r="Z69" s="994"/>
      <c r="AA69" s="994"/>
      <c r="AB69" s="994"/>
      <c r="AC69" s="931" t="s">
        <v>277</v>
      </c>
      <c r="AD69" s="931"/>
      <c r="AE69" s="460" t="str">
        <f>+IF(MID(TEXT(入力シート!J112,"00#"),1,1)="0","",MID(TEXT(入力シート!J112,"00#"),1,1))</f>
        <v/>
      </c>
      <c r="AF69" s="469" t="str">
        <f>+IF(AND(AE69="",MID(TEXT(入力シート!J112,"00#"),2,1)="0"),"",MID(TEXT(入力シート!J112,"00#"),2,1))</f>
        <v/>
      </c>
      <c r="AG69" s="463" t="str">
        <f>+IF(AND(AF69="",MID(TEXT(入力シート!J112,"00#"),3,1)="0"),"",MID(TEXT(入力シート!J112,"00#"),3,1))</f>
        <v/>
      </c>
      <c r="AJ69" s="1025"/>
      <c r="AK69" s="1025"/>
      <c r="AL69" s="966" t="s">
        <v>278</v>
      </c>
      <c r="AM69" s="966"/>
      <c r="AN69" s="966"/>
      <c r="AO69" s="966"/>
      <c r="AP69" s="460" t="str">
        <f>+IF(MID(TEXT(入力シート!R114,"00#"),1,1)="0","",MID(TEXT(入力シート!R114,"00#"),1,1))</f>
        <v/>
      </c>
      <c r="AQ69" s="469" t="str">
        <f>+IF(AND(AP69="",MID(TEXT(入力シート!R114,"00#"),2,1)="0"),"",MID(TEXT(入力シート!R114,"00#"),2,1))</f>
        <v/>
      </c>
      <c r="AR69" s="463" t="str">
        <f>+IF(AND(AQ69="",MID(TEXT(入力シート!R114,"00#"),3,1)="0"),"",MID(TEXT(入力シート!R114,"00#"),3,1))</f>
        <v/>
      </c>
      <c r="AU69" s="994" t="s">
        <v>279</v>
      </c>
      <c r="AV69" s="994"/>
      <c r="AW69" s="994"/>
      <c r="AX69" s="994"/>
      <c r="AY69" s="931" t="s">
        <v>280</v>
      </c>
      <c r="AZ69" s="931"/>
      <c r="BA69" s="460" t="str">
        <f>+IF(MID(TEXT(入力シート!Z111,"00#"),1,1)="0","",MID(TEXT(入力シート!Z111,"00#"),1,1))</f>
        <v/>
      </c>
      <c r="BB69" s="469" t="str">
        <f>+IF(AND(BA69="",MID(TEXT(入力シート!Z111,"00#"),2,1)="0"),"",MID(TEXT(入力シート!Z111,"00#"),2,1))</f>
        <v/>
      </c>
      <c r="BC69" s="463" t="str">
        <f>+IF(AND(BB69="",MID(TEXT(入力シート!Z111,"00#"),3,1)="0"),"",MID(TEXT(入力シート!Z111,"00#"),3,1))</f>
        <v/>
      </c>
      <c r="BD69" s="410"/>
      <c r="BE69" s="410"/>
      <c r="BF69" s="955" t="s">
        <v>281</v>
      </c>
      <c r="BG69" s="955"/>
      <c r="BH69" s="955"/>
      <c r="BI69" s="955"/>
      <c r="BJ69" s="955"/>
      <c r="BK69" s="955"/>
      <c r="BL69" s="955"/>
      <c r="BM69" s="955"/>
      <c r="BN69" s="955"/>
      <c r="BO69" s="955"/>
      <c r="BP69" s="955"/>
      <c r="BQ69" s="955"/>
      <c r="BR69" s="491" t="str">
        <f>+IF(入力シート!G157="○",1,"")</f>
        <v/>
      </c>
      <c r="BS69" s="513" t="str">
        <f>+IF(入力シート!I157="○",1,"")</f>
        <v/>
      </c>
      <c r="BV69" s="1010" t="s">
        <v>288</v>
      </c>
      <c r="BW69" s="1010"/>
      <c r="BX69" s="1010"/>
      <c r="BY69" s="1010"/>
      <c r="BZ69" s="1010"/>
      <c r="CA69" s="1010"/>
      <c r="CB69" s="1010"/>
      <c r="CC69" s="1010"/>
      <c r="CD69" s="1010"/>
      <c r="CE69" s="500" t="str">
        <f>+IF(入力シート!N164="○",1,"")</f>
        <v/>
      </c>
      <c r="CF69" s="1028"/>
      <c r="CG69" s="1029"/>
      <c r="CH69" s="1019" t="s">
        <v>950</v>
      </c>
      <c r="CI69" s="1020"/>
      <c r="CJ69" s="1020"/>
      <c r="CK69" s="1020"/>
      <c r="CL69" s="1020"/>
      <c r="CM69" s="1020"/>
      <c r="CN69" s="1021"/>
      <c r="CO69" s="501" t="str">
        <f>+IF(入力シート!N172="○",1,"")</f>
        <v/>
      </c>
      <c r="CS69" s="589"/>
    </row>
    <row r="70" spans="1:97" s="411" customFormat="1" ht="23.25" customHeight="1" thickBot="1">
      <c r="A70" s="69">
        <v>20</v>
      </c>
      <c r="B70" s="988" t="s">
        <v>283</v>
      </c>
      <c r="C70" s="989"/>
      <c r="D70" s="989"/>
      <c r="E70" s="989"/>
      <c r="F70" s="989"/>
      <c r="G70" s="990"/>
      <c r="H70" s="1011" t="str">
        <f>+IF(入力シート!I89="○",1,"")</f>
        <v/>
      </c>
      <c r="I70" s="1012"/>
      <c r="J70" s="514" t="str">
        <f>+IF(入力シート!J89="","",IF(MID(TEXT(入力シート!J89,"0000000000#"),1,1)="0","",MID(TEXT(入力シート!J89,"0000000000#"),1,1)))</f>
        <v/>
      </c>
      <c r="K70" s="515" t="str">
        <f>+IF(入力シート!J89="","",IF(AND(J70="",MID(TEXT(入力シート!J89,"0000000000#"),2,1)="0"),"",MID(TEXT(入力シート!J89,"0000000000#"),2,1)))</f>
        <v/>
      </c>
      <c r="L70" s="516" t="str">
        <f>+IF(入力シート!J89="","",IF(AND(K70="",MID(TEXT(入力シート!J89,"0000000000#"),3,1)="0"),"",MID(TEXT(入力シート!J89,"0000000000#"),3,1)))</f>
        <v/>
      </c>
      <c r="M70" s="517" t="str">
        <f>+IF(入力シート!J89="","",IF(AND(L70="",MID(TEXT(入力シート!J89,"0000000000#"),4,1)="0"),"",MID(TEXT(入力シート!J89,"0000000000#"),4,1)))</f>
        <v/>
      </c>
      <c r="N70" s="515" t="str">
        <f>+IF(入力シート!J89="","",IF(AND(M70="",MID(TEXT(入力シート!J89,"0000000000#"),5,1)="0"),"",MID(TEXT(入力シート!J89,"0000000000#"),5,1)))</f>
        <v/>
      </c>
      <c r="O70" s="516" t="str">
        <f>+IF(入力シート!J89="","",IF(AND(N70="",MID(TEXT(入力シート!J89,"0000000000#"),6,1)="0"),"",MID(TEXT(入力シート!J89,"0000000000#"),6,1)))</f>
        <v/>
      </c>
      <c r="P70" s="517" t="str">
        <f>+IF(入力シート!J89="","",IF(AND(O70="",MID(TEXT(入力シート!J89,"0000000000#"),7,1)="0"),"",MID(TEXT(入力シート!J89,"0000000000#"),7,1)))</f>
        <v/>
      </c>
      <c r="Q70" s="515" t="str">
        <f>+IF(入力シート!J89="","",IF(AND(P70="",MID(TEXT(入力シート!J89,"0000000000#"),8,1)="0"),"",MID(TEXT(入力シート!J89,"0000000000#"),8,1)))</f>
        <v/>
      </c>
      <c r="R70" s="516" t="str">
        <f>+IF(入力シート!J89="","",IF(AND(Q70="",MID(TEXT(入力シート!J89,"0000000000#"),9,1)="0"),"",MID(TEXT(入力シート!J89,"0000000000#"),9,1)))</f>
        <v/>
      </c>
      <c r="S70" s="517" t="str">
        <f>+IF(入力シート!J89="","",IF(AND(R70="",MID(TEXT(入力シート!J89,"0000000000#"),10,1)="0"),"",MID(TEXT(入力シート!J89,"0000000000#"),10,1)))</f>
        <v/>
      </c>
      <c r="T70" s="518" t="str">
        <f>+IF(入力シート!J89="","",IF(AND(S70="",MID(TEXT(入力シート!J89,"0000000000#"),11,1)="0"),"",MID(TEXT(入力シート!J89,"0000000000#"),11,1)))</f>
        <v/>
      </c>
      <c r="U70" s="519" t="str">
        <f>+IF(入力シート!O89="","",IF(LEFT(TEXT(入力シート!O89,"0#"),1)="0","",LEFT(TEXT(入力シート!O89,"0#"),1)))</f>
        <v/>
      </c>
      <c r="V70" s="520" t="str">
        <f>+IF(入力シート!O89="","",RIGHT(TEXT(入力シート!O89,"0#"),1))</f>
        <v/>
      </c>
      <c r="W70" s="417"/>
      <c r="X70" s="417"/>
      <c r="AJ70" s="1025"/>
      <c r="AK70" s="1025"/>
      <c r="AL70" s="966" t="s">
        <v>62</v>
      </c>
      <c r="AM70" s="966"/>
      <c r="AN70" s="966"/>
      <c r="AO70" s="966"/>
      <c r="AP70" s="460" t="str">
        <f>+IF(MID(TEXT(入力シート!R115,"00#"),1,1)="0","",MID(TEXT(入力シート!R115,"00#"),1,1))</f>
        <v/>
      </c>
      <c r="AQ70" s="469" t="str">
        <f>+IF(AND(AP70="",MID(TEXT(入力シート!R115,"00#"),2,1)="0"),"",MID(TEXT(入力シート!R115,"00#"),2,1))</f>
        <v/>
      </c>
      <c r="AR70" s="463" t="str">
        <f>+IF(AND(AQ70="",MID(TEXT(入力シート!R115,"00#"),3,1)="0"),"",MID(TEXT(入力シート!R115,"00#"),3,1))</f>
        <v/>
      </c>
      <c r="AU70" s="994"/>
      <c r="AV70" s="994"/>
      <c r="AW70" s="994"/>
      <c r="AX70" s="994"/>
      <c r="AY70" s="931" t="s">
        <v>284</v>
      </c>
      <c r="AZ70" s="931"/>
      <c r="BA70" s="460" t="str">
        <f>+IF(MID(TEXT(入力シート!Z112,"00#"),1,1)="0","",MID(TEXT(入力シート!Z112,"00#"),1,1))</f>
        <v/>
      </c>
      <c r="BB70" s="469" t="str">
        <f>+IF(AND(BA70="",MID(TEXT(入力シート!Z112,"00#"),2,1)="0"),"",MID(TEXT(入力シート!Z112,"00#"),2,1))</f>
        <v/>
      </c>
      <c r="BC70" s="463" t="str">
        <f>+IF(AND(BB70="",MID(TEXT(入力シート!Z112,"00#"),3,1)="0"),"",MID(TEXT(入力シート!Z112,"00#"),3,1))</f>
        <v/>
      </c>
      <c r="BF70" s="955" t="s">
        <v>285</v>
      </c>
      <c r="BG70" s="955"/>
      <c r="BH70" s="955"/>
      <c r="BI70" s="955"/>
      <c r="BJ70" s="955"/>
      <c r="BK70" s="955"/>
      <c r="BL70" s="955"/>
      <c r="BM70" s="955"/>
      <c r="BN70" s="955"/>
      <c r="BO70" s="955"/>
      <c r="BP70" s="955"/>
      <c r="BQ70" s="955"/>
      <c r="BR70" s="491" t="str">
        <f>+IF(入力シート!G158="○",1,"")</f>
        <v/>
      </c>
      <c r="BS70" s="513" t="str">
        <f>+IF(入力シート!I158="○",1,"")</f>
        <v/>
      </c>
      <c r="BT70" s="92"/>
      <c r="BU70" s="92"/>
      <c r="BV70" s="951" t="s">
        <v>252</v>
      </c>
      <c r="BW70" s="952"/>
      <c r="BX70" s="952"/>
      <c r="BY70" s="952"/>
      <c r="BZ70" s="952"/>
      <c r="CA70" s="952"/>
      <c r="CB70" s="952"/>
      <c r="CC70" s="952"/>
      <c r="CD70" s="953"/>
      <c r="CE70" s="500" t="str">
        <f>+IF(入力シート!N165="○",1,"")</f>
        <v/>
      </c>
      <c r="CF70" s="1030"/>
      <c r="CG70" s="1031"/>
      <c r="CH70" s="1019" t="s">
        <v>951</v>
      </c>
      <c r="CI70" s="1020"/>
      <c r="CJ70" s="1020"/>
      <c r="CK70" s="1020"/>
      <c r="CL70" s="1020"/>
      <c r="CM70" s="1020"/>
      <c r="CN70" s="1021"/>
      <c r="CO70" s="501" t="str">
        <f>+IF(入力シート!N173="○",1,"")</f>
        <v/>
      </c>
      <c r="CS70" s="589"/>
    </row>
    <row r="71" spans="1:97" s="411" customFormat="1" ht="23.25" customHeight="1">
      <c r="A71" s="419"/>
      <c r="B71" s="521"/>
      <c r="C71" s="521"/>
      <c r="D71" s="521"/>
      <c r="E71" s="521"/>
      <c r="F71" s="521"/>
      <c r="G71" s="521"/>
      <c r="H71" s="522"/>
      <c r="I71" s="522"/>
      <c r="J71" s="523"/>
      <c r="K71" s="523"/>
      <c r="L71" s="523"/>
      <c r="M71" s="523"/>
      <c r="N71" s="523"/>
      <c r="O71" s="523"/>
      <c r="P71" s="523"/>
      <c r="Q71" s="523"/>
      <c r="R71" s="523"/>
      <c r="S71" s="523"/>
      <c r="T71" s="524"/>
      <c r="U71" s="524"/>
      <c r="V71" s="525"/>
      <c r="W71" s="417"/>
      <c r="X71" s="417"/>
      <c r="AJ71" s="1025"/>
      <c r="AK71" s="1025"/>
      <c r="AL71" s="966" t="s">
        <v>287</v>
      </c>
      <c r="AM71" s="966"/>
      <c r="AN71" s="966"/>
      <c r="AO71" s="966"/>
      <c r="AP71" s="460" t="str">
        <f>+IF(MID(TEXT(入力シート!R116,"00#"),1,1)="0","",MID(TEXT(入力シート!R116,"00#"),1,1))</f>
        <v/>
      </c>
      <c r="AQ71" s="469" t="str">
        <f>+IF(AND(AP71="",MID(TEXT(入力シート!R116,"00#"),2,1)="0"),"",MID(TEXT(入力シート!R116,"00#"),2,1))</f>
        <v/>
      </c>
      <c r="AR71" s="463" t="str">
        <f>+IF(AND(AQ71="",MID(TEXT(入力シート!R116,"00#"),3,1)="0"),"",MID(TEXT(入力シート!R116,"00#"),3,1))</f>
        <v/>
      </c>
      <c r="BE71" s="91"/>
      <c r="BF71" s="91"/>
      <c r="BG71" s="92"/>
      <c r="BH71" s="92"/>
      <c r="BI71" s="92"/>
      <c r="BJ71" s="92"/>
      <c r="BK71" s="92"/>
      <c r="BL71" s="92"/>
      <c r="BM71" s="92"/>
      <c r="BN71" s="92"/>
      <c r="BO71" s="92"/>
      <c r="BP71" s="92"/>
      <c r="BQ71" s="92"/>
      <c r="BR71" s="92"/>
      <c r="BS71" s="92"/>
      <c r="BT71" s="92"/>
      <c r="BU71" s="92"/>
      <c r="BV71" s="951" t="s">
        <v>258</v>
      </c>
      <c r="BW71" s="952"/>
      <c r="BX71" s="952"/>
      <c r="BY71" s="952"/>
      <c r="BZ71" s="952"/>
      <c r="CA71" s="952"/>
      <c r="CB71" s="952"/>
      <c r="CC71" s="952"/>
      <c r="CD71" s="953"/>
      <c r="CE71" s="500" t="str">
        <f>+IF(入力シート!N166="○",1,"")</f>
        <v/>
      </c>
      <c r="CF71" s="1022"/>
      <c r="CG71" s="1023"/>
      <c r="CH71" s="1023"/>
      <c r="CI71" s="1023"/>
      <c r="CJ71" s="1023"/>
      <c r="CK71" s="1023"/>
      <c r="CL71" s="1023"/>
      <c r="CM71" s="1023"/>
      <c r="CN71" s="1023"/>
      <c r="CO71" s="1024"/>
      <c r="CS71" s="589"/>
    </row>
    <row r="72" spans="1:97" s="411" customFormat="1" ht="18" customHeight="1">
      <c r="J72" s="417"/>
      <c r="K72" s="417"/>
      <c r="L72" s="417"/>
      <c r="M72" s="417"/>
      <c r="N72" s="417"/>
      <c r="O72" s="417"/>
      <c r="P72" s="417"/>
      <c r="Q72" s="417"/>
      <c r="R72" s="417"/>
      <c r="S72" s="417"/>
      <c r="T72" s="417"/>
      <c r="U72" s="417"/>
      <c r="V72" s="417"/>
      <c r="W72" s="417"/>
      <c r="X72" s="417"/>
      <c r="AJ72" s="526"/>
      <c r="AK72" s="526"/>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527"/>
      <c r="CD72" s="527"/>
      <c r="CE72" s="528"/>
      <c r="CF72" s="528"/>
      <c r="CG72" s="529"/>
      <c r="CH72" s="529"/>
      <c r="CI72" s="530"/>
      <c r="CJ72" s="529"/>
      <c r="CK72" s="529"/>
      <c r="CL72" s="530"/>
      <c r="CM72" s="529"/>
      <c r="CN72" s="529"/>
      <c r="CO72" s="530"/>
      <c r="CS72" s="589"/>
    </row>
    <row r="73" spans="1:97" ht="23.25" customHeight="1">
      <c r="Z73" s="995" t="s">
        <v>289</v>
      </c>
      <c r="AA73" s="996"/>
      <c r="AB73" s="999" t="s">
        <v>290</v>
      </c>
      <c r="AC73" s="1000"/>
      <c r="AD73" s="1000"/>
      <c r="AE73" s="1000"/>
      <c r="AF73" s="1000"/>
      <c r="AG73" s="1000"/>
      <c r="AH73" s="1000"/>
      <c r="AI73" s="1000"/>
      <c r="AJ73" s="1000"/>
      <c r="AK73" s="1000"/>
      <c r="AL73" s="1000"/>
      <c r="AM73" s="1000"/>
      <c r="AN73" s="1000"/>
      <c r="AO73" s="1000"/>
      <c r="AP73" s="1000"/>
      <c r="AQ73" s="1000"/>
      <c r="AR73" s="1000"/>
      <c r="AS73" s="1001"/>
      <c r="AT73" s="1002" t="str">
        <f>+IF(入力シート!L174="○",1,"")</f>
        <v/>
      </c>
      <c r="AU73" s="1003"/>
      <c r="AV73" s="947" t="s">
        <v>291</v>
      </c>
      <c r="AW73" s="948"/>
      <c r="AX73" s="948"/>
      <c r="AY73" s="948"/>
      <c r="AZ73" s="948"/>
      <c r="BA73" s="948"/>
      <c r="BB73" s="948"/>
      <c r="BC73" s="948"/>
      <c r="BD73" s="948"/>
      <c r="BE73" s="948"/>
      <c r="BF73" s="949"/>
      <c r="BI73" s="995" t="s">
        <v>292</v>
      </c>
      <c r="BJ73" s="996"/>
      <c r="BK73" s="999" t="s">
        <v>293</v>
      </c>
      <c r="BL73" s="1000"/>
      <c r="BM73" s="1000"/>
      <c r="BN73" s="1000"/>
      <c r="BO73" s="1000"/>
      <c r="BP73" s="1000"/>
      <c r="BQ73" s="1000"/>
      <c r="BR73" s="1000"/>
      <c r="BS73" s="1000"/>
      <c r="BT73" s="1000"/>
      <c r="BU73" s="1000"/>
      <c r="BV73" s="1000"/>
      <c r="BW73" s="1000"/>
      <c r="BX73" s="1000"/>
      <c r="BY73" s="1000"/>
      <c r="BZ73" s="1000"/>
      <c r="CA73" s="1000"/>
      <c r="CB73" s="1001"/>
      <c r="CC73" s="1006" t="str">
        <f>+IF(入力シート!L176="○",1,"")</f>
        <v/>
      </c>
      <c r="CD73" s="1007"/>
      <c r="CE73" s="947" t="s">
        <v>294</v>
      </c>
      <c r="CF73" s="948"/>
      <c r="CG73" s="948"/>
      <c r="CH73" s="948"/>
      <c r="CI73" s="948"/>
      <c r="CJ73" s="948"/>
      <c r="CK73" s="948"/>
      <c r="CL73" s="948"/>
      <c r="CM73" s="948"/>
      <c r="CN73" s="948"/>
      <c r="CO73" s="949"/>
      <c r="CP73" s="402"/>
    </row>
    <row r="74" spans="1:97" ht="23.25" customHeight="1">
      <c r="A74" s="531"/>
      <c r="B74" s="531"/>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997"/>
      <c r="AA74" s="998"/>
      <c r="AB74" s="967" t="s">
        <v>295</v>
      </c>
      <c r="AC74" s="968"/>
      <c r="AD74" s="968"/>
      <c r="AE74" s="968"/>
      <c r="AF74" s="968"/>
      <c r="AG74" s="968"/>
      <c r="AH74" s="968"/>
      <c r="AI74" s="968"/>
      <c r="AJ74" s="968"/>
      <c r="AK74" s="968"/>
      <c r="AL74" s="968"/>
      <c r="AM74" s="968"/>
      <c r="AN74" s="968"/>
      <c r="AO74" s="968"/>
      <c r="AP74" s="968"/>
      <c r="AQ74" s="968"/>
      <c r="AR74" s="968"/>
      <c r="AS74" s="969"/>
      <c r="AT74" s="1004"/>
      <c r="AU74" s="1005"/>
      <c r="AV74" s="970" t="s">
        <v>941</v>
      </c>
      <c r="AW74" s="971"/>
      <c r="AX74" s="986" t="str">
        <f>+IF($AT$73=1,YEAR(入力シート!L175)-2000,"")</f>
        <v/>
      </c>
      <c r="AY74" s="986"/>
      <c r="AZ74" s="532" t="s">
        <v>16</v>
      </c>
      <c r="BA74" s="986" t="str">
        <f>+IF($AT$73=1,MONTH(入力シート!L175),"")</f>
        <v/>
      </c>
      <c r="BB74" s="986"/>
      <c r="BC74" s="532" t="s">
        <v>17</v>
      </c>
      <c r="BD74" s="986" t="str">
        <f>+IF($AT$73=1,DAY(入力シート!L175),"")</f>
        <v/>
      </c>
      <c r="BE74" s="986"/>
      <c r="BF74" s="533" t="s">
        <v>296</v>
      </c>
      <c r="BG74" s="402"/>
      <c r="BH74" s="402"/>
      <c r="BI74" s="997"/>
      <c r="BJ74" s="998"/>
      <c r="BK74" s="967" t="s">
        <v>295</v>
      </c>
      <c r="BL74" s="968"/>
      <c r="BM74" s="968"/>
      <c r="BN74" s="968"/>
      <c r="BO74" s="968"/>
      <c r="BP74" s="968"/>
      <c r="BQ74" s="968"/>
      <c r="BR74" s="968"/>
      <c r="BS74" s="968"/>
      <c r="BT74" s="968"/>
      <c r="BU74" s="968"/>
      <c r="BV74" s="968"/>
      <c r="BW74" s="968"/>
      <c r="BX74" s="968"/>
      <c r="BY74" s="968"/>
      <c r="BZ74" s="968"/>
      <c r="CA74" s="968"/>
      <c r="CB74" s="969"/>
      <c r="CC74" s="1008"/>
      <c r="CD74" s="1009"/>
      <c r="CE74" s="970" t="s">
        <v>941</v>
      </c>
      <c r="CF74" s="971"/>
      <c r="CG74" s="987" t="str">
        <f>+IF($CC$73=1,YEAR(入力シート!L177)-2000,"")</f>
        <v/>
      </c>
      <c r="CH74" s="987"/>
      <c r="CI74" s="532" t="s">
        <v>16</v>
      </c>
      <c r="CJ74" s="987" t="str">
        <f>+IF($CC$73=1,MONTH(入力シート!L177),"")</f>
        <v/>
      </c>
      <c r="CK74" s="987"/>
      <c r="CL74" s="532" t="s">
        <v>17</v>
      </c>
      <c r="CM74" s="987" t="str">
        <f>+IF($CC$73=1,DAY(入力シート!L177),"")</f>
        <v/>
      </c>
      <c r="CN74" s="987"/>
      <c r="CO74" s="533" t="s">
        <v>296</v>
      </c>
      <c r="CP74" s="402"/>
    </row>
    <row r="75" spans="1:97" s="231" customFormat="1" ht="18" customHeight="1">
      <c r="B75" s="534" t="s">
        <v>940</v>
      </c>
      <c r="Z75" s="206"/>
      <c r="AA75" s="206"/>
      <c r="AB75" s="206"/>
      <c r="AC75" s="206"/>
      <c r="AD75" s="206"/>
      <c r="AE75" s="206"/>
      <c r="AF75" s="206"/>
      <c r="AG75" s="206"/>
      <c r="AH75" s="531"/>
      <c r="AI75" s="531"/>
      <c r="AJ75" s="531"/>
      <c r="AK75" s="531"/>
      <c r="AL75" s="535"/>
      <c r="AM75" s="535"/>
      <c r="AN75" s="535"/>
      <c r="AO75" s="535"/>
      <c r="AP75" s="535"/>
      <c r="AQ75" s="535"/>
      <c r="AR75" s="535"/>
      <c r="AS75" s="535"/>
      <c r="AT75" s="535"/>
      <c r="AU75" s="535"/>
      <c r="AV75" s="535"/>
      <c r="BA75" s="536"/>
      <c r="BB75" s="536"/>
      <c r="BC75" s="536"/>
      <c r="BD75" s="536"/>
      <c r="BE75" s="536"/>
      <c r="BF75" s="536"/>
      <c r="BG75" s="536"/>
      <c r="BH75" s="536"/>
      <c r="BI75" s="536"/>
      <c r="BJ75" s="536"/>
      <c r="BK75" s="536"/>
      <c r="BL75" s="536"/>
      <c r="BM75" s="536"/>
      <c r="BN75" s="536"/>
      <c r="BO75" s="536"/>
      <c r="BP75" s="536"/>
      <c r="BQ75" s="536"/>
      <c r="BR75" s="536"/>
      <c r="BS75" s="536"/>
      <c r="BT75" s="574"/>
      <c r="BU75" s="574"/>
      <c r="BV75" s="574"/>
      <c r="BW75" s="574"/>
      <c r="BX75" s="574"/>
      <c r="BY75" s="574"/>
      <c r="BZ75" s="574"/>
      <c r="CA75" s="574"/>
      <c r="CB75" s="574"/>
      <c r="CC75" s="574"/>
      <c r="CD75" s="574"/>
      <c r="CE75" s="574"/>
      <c r="CF75" s="574"/>
      <c r="CG75" s="574"/>
      <c r="CH75" s="574"/>
      <c r="CI75" s="574"/>
      <c r="CJ75" s="574"/>
      <c r="CK75" s="574"/>
      <c r="CL75" s="574"/>
      <c r="CM75" s="572"/>
      <c r="CN75" s="572"/>
      <c r="CO75" s="572"/>
      <c r="CP75" s="411"/>
      <c r="CQ75" s="411"/>
      <c r="CR75" s="206"/>
      <c r="CS75" s="590"/>
    </row>
    <row r="76" spans="1:97" ht="23.25" customHeight="1">
      <c r="C76" s="537" t="str">
        <f>IF($R$39="大",提出場所!$E$4,IFERROR(INDEX(提出場所!E:E,MATCH(コード表!$M$10,提出場所!B:B,0),0),提出場所!$E$4))</f>
        <v>〒060-8588</v>
      </c>
      <c r="D76" s="531"/>
      <c r="E76" s="531"/>
      <c r="F76" s="531"/>
      <c r="G76" s="531"/>
      <c r="H76" s="531"/>
      <c r="I76" s="531"/>
      <c r="J76" s="538" t="str">
        <f>IF($R$39="大",提出場所!$F$4,IFERROR(INDEX(提出場所!F:F,MATCH(コード表!$M$10,提出場所!B:B,0),0),提出場所!$F$4))</f>
        <v>札幌市中央区北３条西６丁目</v>
      </c>
      <c r="Y76" s="231"/>
      <c r="Z76" s="231"/>
      <c r="AA76" s="231"/>
      <c r="AB76" s="231"/>
      <c r="AC76" s="231"/>
      <c r="AD76" s="231"/>
      <c r="AE76" s="231"/>
      <c r="AF76" s="231"/>
      <c r="AG76" s="231"/>
      <c r="AH76" s="531"/>
      <c r="AI76" s="531"/>
      <c r="AJ76" s="531"/>
      <c r="AK76" s="531"/>
      <c r="AL76" s="531"/>
      <c r="AM76" s="531"/>
      <c r="AU76" s="1526" t="s">
        <v>297</v>
      </c>
      <c r="AV76" s="1527"/>
      <c r="AW76" s="1527"/>
      <c r="AX76" s="1528"/>
      <c r="AY76" s="1338" t="s">
        <v>298</v>
      </c>
      <c r="AZ76" s="1339"/>
      <c r="BA76" s="1340"/>
      <c r="BB76" s="970" t="s">
        <v>941</v>
      </c>
      <c r="BC76" s="971"/>
      <c r="BD76" s="1829"/>
      <c r="BE76" s="1829"/>
      <c r="BF76" s="1830" t="s">
        <v>16</v>
      </c>
      <c r="BG76" s="1830"/>
      <c r="BH76" s="1829"/>
      <c r="BI76" s="1829"/>
      <c r="BJ76" s="1830" t="s">
        <v>17</v>
      </c>
      <c r="BK76" s="1830"/>
      <c r="BL76" s="1829"/>
      <c r="BM76" s="1829"/>
      <c r="BN76" s="1830" t="s">
        <v>296</v>
      </c>
      <c r="BO76" s="1831"/>
      <c r="BP76" s="943" t="s">
        <v>299</v>
      </c>
      <c r="BQ76" s="931"/>
      <c r="BR76" s="931"/>
      <c r="BS76" s="931"/>
      <c r="BT76" s="576"/>
      <c r="BU76" s="576"/>
      <c r="BV76" s="576"/>
      <c r="BW76" s="576"/>
      <c r="BX76" s="576"/>
      <c r="BY76" s="576"/>
      <c r="BZ76" s="576"/>
      <c r="CA76" s="576"/>
      <c r="CB76" s="576"/>
      <c r="CC76" s="576"/>
      <c r="CD76" s="576"/>
      <c r="CE76" s="576"/>
      <c r="CF76" s="576"/>
      <c r="CG76" s="576"/>
      <c r="CH76" s="576"/>
      <c r="CI76" s="576"/>
      <c r="CJ76" s="576"/>
      <c r="CK76" s="576"/>
      <c r="CL76" s="576"/>
      <c r="CM76" s="539"/>
      <c r="CN76" s="539"/>
      <c r="CO76" s="540"/>
    </row>
    <row r="77" spans="1:97" ht="23.25" customHeight="1">
      <c r="A77" s="531"/>
      <c r="B77" s="531"/>
      <c r="C77" s="537" t="str">
        <f>IF($R$39="大",提出場所!$C$4,IFERROR(INDEX(提出場所!C:C,MATCH(コード表!$M$10,提出場所!B:B,0),0),提出場所!$C$4))</f>
        <v>北海道庁建設部
建設政策局建設管理課</v>
      </c>
      <c r="K77" s="531"/>
      <c r="L77" s="531"/>
      <c r="M77" s="531"/>
      <c r="N77" s="531"/>
      <c r="O77" s="531"/>
      <c r="P77" s="531"/>
      <c r="Q77" s="531"/>
      <c r="R77" s="531"/>
      <c r="S77" s="531"/>
      <c r="T77" s="531"/>
      <c r="U77" s="531"/>
      <c r="V77" s="531"/>
      <c r="W77" s="531"/>
      <c r="X77" s="531"/>
      <c r="Y77" s="231"/>
      <c r="Z77" s="231"/>
      <c r="AA77" s="231"/>
      <c r="AB77" s="231"/>
      <c r="AC77" s="231"/>
      <c r="AD77" s="231"/>
      <c r="AE77" s="231"/>
      <c r="AF77" s="231"/>
      <c r="AG77" s="231"/>
      <c r="AH77" s="531"/>
      <c r="AI77" s="531"/>
      <c r="AJ77" s="531"/>
      <c r="AK77" s="531"/>
      <c r="AL77" s="531"/>
      <c r="AM77" s="531"/>
      <c r="AU77" s="1529"/>
      <c r="AV77" s="1530"/>
      <c r="AW77" s="1530"/>
      <c r="AX77" s="1531"/>
      <c r="AY77" s="1215" t="s">
        <v>300</v>
      </c>
      <c r="AZ77" s="1216"/>
      <c r="BA77" s="943"/>
      <c r="BB77" s="359"/>
      <c r="BC77" s="360"/>
      <c r="BD77" s="1402"/>
      <c r="BE77" s="1390"/>
      <c r="BF77" s="1390"/>
      <c r="BG77" s="1390"/>
      <c r="BH77" s="1390"/>
      <c r="BI77" s="1390"/>
      <c r="BJ77" s="1390"/>
      <c r="BK77" s="1390"/>
      <c r="BL77" s="1390"/>
      <c r="BM77" s="1826"/>
      <c r="BN77" s="1827"/>
      <c r="BO77" s="1828"/>
      <c r="BP77" s="931" t="s">
        <v>301</v>
      </c>
      <c r="BQ77" s="931"/>
      <c r="BR77" s="931"/>
      <c r="BS77" s="931"/>
      <c r="BT77" s="574"/>
      <c r="BU77" s="574"/>
      <c r="BV77" s="574"/>
      <c r="BW77" s="574"/>
      <c r="BX77" s="574"/>
      <c r="BY77" s="574"/>
      <c r="BZ77" s="574"/>
      <c r="CA77" s="574"/>
      <c r="CB77" s="574"/>
      <c r="CC77" s="574"/>
      <c r="CD77" s="574"/>
      <c r="CE77" s="574"/>
      <c r="CF77" s="574"/>
      <c r="CG77" s="574"/>
      <c r="CH77" s="574"/>
      <c r="CI77" s="574"/>
      <c r="CJ77" s="574"/>
      <c r="CK77" s="574"/>
      <c r="CL77" s="574"/>
      <c r="CM77" s="539"/>
      <c r="CN77" s="576" t="s">
        <v>302</v>
      </c>
      <c r="CO77" s="577"/>
      <c r="CP77" s="231"/>
    </row>
    <row r="78" spans="1:97" ht="8.25" customHeight="1">
      <c r="AH78" s="531"/>
      <c r="AI78" s="531"/>
      <c r="AJ78" s="531"/>
      <c r="AK78" s="531"/>
      <c r="AL78" s="531"/>
      <c r="AM78" s="531"/>
      <c r="AN78" s="531"/>
      <c r="AO78" s="531"/>
      <c r="AP78" s="531"/>
      <c r="AQ78" s="531"/>
      <c r="AR78" s="531"/>
      <c r="AS78" s="531"/>
      <c r="AT78" s="531"/>
      <c r="AU78" s="531"/>
      <c r="AV78" s="531"/>
      <c r="AW78" s="231"/>
      <c r="AX78" s="231"/>
      <c r="AY78" s="231"/>
      <c r="AZ78" s="231"/>
      <c r="BA78" s="231"/>
      <c r="BB78" s="231"/>
      <c r="BC78" s="231"/>
      <c r="BD78" s="231"/>
      <c r="BE78" s="231"/>
      <c r="BF78" s="231"/>
      <c r="BG78" s="231"/>
      <c r="BH78" s="231"/>
      <c r="BI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402"/>
    </row>
    <row r="79" spans="1:97" ht="18.75" customHeight="1">
      <c r="Y79" s="531"/>
      <c r="Z79" s="531"/>
      <c r="AA79" s="531"/>
      <c r="AB79" s="531"/>
      <c r="AC79" s="531"/>
      <c r="AD79" s="531"/>
      <c r="AE79" s="531"/>
      <c r="AF79" s="531"/>
      <c r="AG79" s="531"/>
      <c r="AH79" s="531"/>
      <c r="AI79" s="531"/>
      <c r="AJ79" s="531"/>
      <c r="AK79" s="531"/>
      <c r="AL79" s="531"/>
      <c r="AM79" s="531"/>
      <c r="AN79" s="531"/>
      <c r="AO79" s="531"/>
      <c r="AP79" s="531"/>
      <c r="AQ79" s="531"/>
      <c r="AR79" s="531"/>
      <c r="AS79" s="531"/>
      <c r="AT79" s="531"/>
      <c r="AU79" s="531"/>
      <c r="AV79" s="531"/>
      <c r="CM79" s="402"/>
      <c r="CN79" s="402"/>
      <c r="CO79" s="402"/>
      <c r="CP79" s="402"/>
    </row>
  </sheetData>
  <mergeCells count="1159">
    <mergeCell ref="CU10:CW10"/>
    <mergeCell ref="CW11:DB11"/>
    <mergeCell ref="BP76:BS76"/>
    <mergeCell ref="AY77:BA77"/>
    <mergeCell ref="BD77:BE77"/>
    <mergeCell ref="BF77:BG77"/>
    <mergeCell ref="BH77:BI77"/>
    <mergeCell ref="BJ77:BK77"/>
    <mergeCell ref="BL77:BM77"/>
    <mergeCell ref="BN77:BO77"/>
    <mergeCell ref="BP77:BS77"/>
    <mergeCell ref="CM74:CN74"/>
    <mergeCell ref="AU76:AX77"/>
    <mergeCell ref="AY76:BA76"/>
    <mergeCell ref="BB76:BC76"/>
    <mergeCell ref="BD76:BE76"/>
    <mergeCell ref="BF76:BG76"/>
    <mergeCell ref="BH76:BI76"/>
    <mergeCell ref="BJ76:BK76"/>
    <mergeCell ref="BL76:BM76"/>
    <mergeCell ref="BN76:BO76"/>
    <mergeCell ref="CE73:CO73"/>
    <mergeCell ref="CH69:CN69"/>
    <mergeCell ref="BF67:BQ67"/>
    <mergeCell ref="BX67:CD67"/>
    <mergeCell ref="CF67:CN67"/>
    <mergeCell ref="BF63:BK63"/>
    <mergeCell ref="BM63:BR63"/>
    <mergeCell ref="BV63:CO63"/>
    <mergeCell ref="BM64:BR64"/>
    <mergeCell ref="BM59:BR59"/>
    <mergeCell ref="BV59:CD59"/>
    <mergeCell ref="AB74:AS74"/>
    <mergeCell ref="AV74:AW74"/>
    <mergeCell ref="AX74:AY74"/>
    <mergeCell ref="BA74:BB74"/>
    <mergeCell ref="BD74:BE74"/>
    <mergeCell ref="BK74:CB74"/>
    <mergeCell ref="CE74:CF74"/>
    <mergeCell ref="CG74:CH74"/>
    <mergeCell ref="CJ74:CK74"/>
    <mergeCell ref="AL71:AO71"/>
    <mergeCell ref="BV71:CD71"/>
    <mergeCell ref="CF71:CO71"/>
    <mergeCell ref="Z73:AA74"/>
    <mergeCell ref="AB73:AS73"/>
    <mergeCell ref="AT73:AU74"/>
    <mergeCell ref="AV73:BF73"/>
    <mergeCell ref="BI73:BJ74"/>
    <mergeCell ref="BK73:CB73"/>
    <mergeCell ref="CC73:CD74"/>
    <mergeCell ref="B70:G70"/>
    <mergeCell ref="H70:I70"/>
    <mergeCell ref="AL70:AO70"/>
    <mergeCell ref="AY70:AZ70"/>
    <mergeCell ref="BF70:BQ70"/>
    <mergeCell ref="BV70:CD70"/>
    <mergeCell ref="CH70:CN70"/>
    <mergeCell ref="CF68:CG70"/>
    <mergeCell ref="CH68:CN68"/>
    <mergeCell ref="B69:G69"/>
    <mergeCell ref="H69:I69"/>
    <mergeCell ref="AC69:AD69"/>
    <mergeCell ref="AL69:AO69"/>
    <mergeCell ref="AU69:AX70"/>
    <mergeCell ref="AY69:AZ69"/>
    <mergeCell ref="BF69:BQ69"/>
    <mergeCell ref="BV69:CD69"/>
    <mergeCell ref="B68:G68"/>
    <mergeCell ref="H68:I68"/>
    <mergeCell ref="AC68:AD68"/>
    <mergeCell ref="AL68:AO68"/>
    <mergeCell ref="AY68:AZ68"/>
    <mergeCell ref="BF68:BQ68"/>
    <mergeCell ref="BV68:CD68"/>
    <mergeCell ref="B67:G67"/>
    <mergeCell ref="H67:I67"/>
    <mergeCell ref="AC67:AD67"/>
    <mergeCell ref="AL67:AO67"/>
    <mergeCell ref="AU67:AX68"/>
    <mergeCell ref="AY67:AZ67"/>
    <mergeCell ref="BX65:CD65"/>
    <mergeCell ref="CF65:CN65"/>
    <mergeCell ref="B66:G66"/>
    <mergeCell ref="H66:I66"/>
    <mergeCell ref="AC66:AD66"/>
    <mergeCell ref="AL66:AO66"/>
    <mergeCell ref="AY66:AZ66"/>
    <mergeCell ref="BF66:BS66"/>
    <mergeCell ref="BX66:CD66"/>
    <mergeCell ref="CF66:CN66"/>
    <mergeCell ref="BV64:CD64"/>
    <mergeCell ref="CF64:CN64"/>
    <mergeCell ref="B65:G65"/>
    <mergeCell ref="H65:I65"/>
    <mergeCell ref="Y65:AB69"/>
    <mergeCell ref="AC65:AD65"/>
    <mergeCell ref="AJ65:AK71"/>
    <mergeCell ref="AL65:AO65"/>
    <mergeCell ref="AY65:AZ65"/>
    <mergeCell ref="BV65:BW67"/>
    <mergeCell ref="B64:G64"/>
    <mergeCell ref="H64:I64"/>
    <mergeCell ref="AC64:AD64"/>
    <mergeCell ref="AJ64:AO64"/>
    <mergeCell ref="AU64:AX66"/>
    <mergeCell ref="AY64:AZ64"/>
    <mergeCell ref="B63:G63"/>
    <mergeCell ref="H63:I63"/>
    <mergeCell ref="Y63:AB64"/>
    <mergeCell ref="AC63:AD63"/>
    <mergeCell ref="AJ63:AO63"/>
    <mergeCell ref="AU63:AZ63"/>
    <mergeCell ref="BV61:CD61"/>
    <mergeCell ref="CF61:CN61"/>
    <mergeCell ref="B62:G62"/>
    <mergeCell ref="H62:I62"/>
    <mergeCell ref="AC62:AD62"/>
    <mergeCell ref="AJ62:AO62"/>
    <mergeCell ref="AU62:AZ62"/>
    <mergeCell ref="BF62:BK62"/>
    <mergeCell ref="BM62:BR62"/>
    <mergeCell ref="BV60:CD60"/>
    <mergeCell ref="CF60:CN60"/>
    <mergeCell ref="B61:G61"/>
    <mergeCell ref="H61:I61"/>
    <mergeCell ref="Y61:AB62"/>
    <mergeCell ref="AC61:AD61"/>
    <mergeCell ref="AJ61:AO61"/>
    <mergeCell ref="AU61:AZ61"/>
    <mergeCell ref="BF61:BK61"/>
    <mergeCell ref="BM61:BR61"/>
    <mergeCell ref="BF56:BK56"/>
    <mergeCell ref="BM56:BR56"/>
    <mergeCell ref="BV56:CD56"/>
    <mergeCell ref="CF56:CN56"/>
    <mergeCell ref="B57:G57"/>
    <mergeCell ref="H57:I57"/>
    <mergeCell ref="Y57:AB58"/>
    <mergeCell ref="AC57:AD57"/>
    <mergeCell ref="AJ57:AO57"/>
    <mergeCell ref="AU57:AZ57"/>
    <mergeCell ref="CF59:CN59"/>
    <mergeCell ref="B60:G60"/>
    <mergeCell ref="H60:I60"/>
    <mergeCell ref="AC60:AD60"/>
    <mergeCell ref="AJ60:AO60"/>
    <mergeCell ref="AU60:AZ60"/>
    <mergeCell ref="BF60:BK60"/>
    <mergeCell ref="BM60:BR60"/>
    <mergeCell ref="BM58:BR58"/>
    <mergeCell ref="BV58:CD58"/>
    <mergeCell ref="CF58:CN58"/>
    <mergeCell ref="B59:G59"/>
    <mergeCell ref="H59:I59"/>
    <mergeCell ref="Y59:AB60"/>
    <mergeCell ref="AC59:AD59"/>
    <mergeCell ref="AJ59:AO59"/>
    <mergeCell ref="AU59:AZ59"/>
    <mergeCell ref="BF59:BK59"/>
    <mergeCell ref="AU55:AZ55"/>
    <mergeCell ref="BF55:BK55"/>
    <mergeCell ref="BM55:BR55"/>
    <mergeCell ref="BV55:CD55"/>
    <mergeCell ref="CF55:CN55"/>
    <mergeCell ref="B56:G56"/>
    <mergeCell ref="H56:I56"/>
    <mergeCell ref="AC56:AD56"/>
    <mergeCell ref="AJ56:AO56"/>
    <mergeCell ref="AU56:AZ56"/>
    <mergeCell ref="BF54:BK54"/>
    <mergeCell ref="BM54:BR54"/>
    <mergeCell ref="BV54:CD54"/>
    <mergeCell ref="CF54:CN54"/>
    <mergeCell ref="B55:G55"/>
    <mergeCell ref="H55:I55"/>
    <mergeCell ref="J55:S64"/>
    <mergeCell ref="Y55:AB56"/>
    <mergeCell ref="AC55:AD55"/>
    <mergeCell ref="AJ55:AO55"/>
    <mergeCell ref="Y53:AB54"/>
    <mergeCell ref="AC53:AD53"/>
    <mergeCell ref="BF57:BK57"/>
    <mergeCell ref="BM57:BR57"/>
    <mergeCell ref="BV57:CD57"/>
    <mergeCell ref="CF57:CN57"/>
    <mergeCell ref="B58:G58"/>
    <mergeCell ref="H58:I58"/>
    <mergeCell ref="AC58:AD58"/>
    <mergeCell ref="AJ58:AO58"/>
    <mergeCell ref="AU58:AZ58"/>
    <mergeCell ref="BF58:BK58"/>
    <mergeCell ref="AJ53:AO53"/>
    <mergeCell ref="AU53:AZ53"/>
    <mergeCell ref="BF53:BS53"/>
    <mergeCell ref="BV53:CE53"/>
    <mergeCell ref="CF53:CO53"/>
    <mergeCell ref="B54:G54"/>
    <mergeCell ref="H54:I54"/>
    <mergeCell ref="AC54:AD54"/>
    <mergeCell ref="AJ54:AO54"/>
    <mergeCell ref="AU54:AZ54"/>
    <mergeCell ref="CD51:CE51"/>
    <mergeCell ref="CF51:CG51"/>
    <mergeCell ref="CH51:CI51"/>
    <mergeCell ref="B52:G52"/>
    <mergeCell ref="H52:I52"/>
    <mergeCell ref="Y52:Z52"/>
    <mergeCell ref="AA52:AG52"/>
    <mergeCell ref="AJ52:AO52"/>
    <mergeCell ref="BR51:BS51"/>
    <mergeCell ref="BT51:BU51"/>
    <mergeCell ref="BV51:BW51"/>
    <mergeCell ref="BX51:BY51"/>
    <mergeCell ref="BZ51:CA51"/>
    <mergeCell ref="CB51:CC51"/>
    <mergeCell ref="B51:G51"/>
    <mergeCell ref="H51:I51"/>
    <mergeCell ref="J51:S53"/>
    <mergeCell ref="AJ51:AO51"/>
    <mergeCell ref="BB51:BO51"/>
    <mergeCell ref="BP51:BQ51"/>
    <mergeCell ref="B53:G53"/>
    <mergeCell ref="H53:I53"/>
    <mergeCell ref="BT47:BU47"/>
    <mergeCell ref="BV47:BW47"/>
    <mergeCell ref="BX47:BY47"/>
    <mergeCell ref="BX50:BY50"/>
    <mergeCell ref="BZ50:CA50"/>
    <mergeCell ref="CB50:CC50"/>
    <mergeCell ref="CD50:CE50"/>
    <mergeCell ref="CF50:CG50"/>
    <mergeCell ref="CH50:CI50"/>
    <mergeCell ref="CB49:CC49"/>
    <mergeCell ref="CD49:CE49"/>
    <mergeCell ref="CF49:CG49"/>
    <mergeCell ref="CH49:CI49"/>
    <mergeCell ref="Y50:AF50"/>
    <mergeCell ref="AN50:AO50"/>
    <mergeCell ref="BP50:BQ50"/>
    <mergeCell ref="BR50:BS50"/>
    <mergeCell ref="BT50:BU50"/>
    <mergeCell ref="BV50:BW50"/>
    <mergeCell ref="BP49:BQ49"/>
    <mergeCell ref="BR49:BS49"/>
    <mergeCell ref="BT49:BU49"/>
    <mergeCell ref="BV49:BW49"/>
    <mergeCell ref="BX49:BY49"/>
    <mergeCell ref="BZ49:CA49"/>
    <mergeCell ref="N49:S50"/>
    <mergeCell ref="CF46:CG46"/>
    <mergeCell ref="CH46:CI46"/>
    <mergeCell ref="CJ46:CK46"/>
    <mergeCell ref="CL46:CM46"/>
    <mergeCell ref="CN46:CO46"/>
    <mergeCell ref="CP46:CQ46"/>
    <mergeCell ref="BT46:BU46"/>
    <mergeCell ref="BV46:BW46"/>
    <mergeCell ref="BX46:BY46"/>
    <mergeCell ref="BZ46:CA46"/>
    <mergeCell ref="CB46:CC46"/>
    <mergeCell ref="CD46:CE46"/>
    <mergeCell ref="CL47:CM47"/>
    <mergeCell ref="CN47:CO47"/>
    <mergeCell ref="CP47:CQ47"/>
    <mergeCell ref="W48:W49"/>
    <mergeCell ref="Y48:AF48"/>
    <mergeCell ref="AN48:AO48"/>
    <mergeCell ref="BP48:CI48"/>
    <mergeCell ref="Y49:AF49"/>
    <mergeCell ref="AJ49:AM50"/>
    <mergeCell ref="AN49:AO49"/>
    <mergeCell ref="BZ47:CA47"/>
    <mergeCell ref="CB47:CC47"/>
    <mergeCell ref="CD47:CE47"/>
    <mergeCell ref="CF47:CG47"/>
    <mergeCell ref="CH47:CI47"/>
    <mergeCell ref="CJ47:CK47"/>
    <mergeCell ref="AN47:AO47"/>
    <mergeCell ref="BP47:BQ47"/>
    <mergeCell ref="BR47:BS47"/>
    <mergeCell ref="BT43:BU43"/>
    <mergeCell ref="BV43:BW43"/>
    <mergeCell ref="BX43:BY43"/>
    <mergeCell ref="CL45:CM45"/>
    <mergeCell ref="CN45:CO45"/>
    <mergeCell ref="CP45:CQ45"/>
    <mergeCell ref="A46:V46"/>
    <mergeCell ref="Y46:AG46"/>
    <mergeCell ref="AJ46:AM48"/>
    <mergeCell ref="AN46:AO46"/>
    <mergeCell ref="BB46:BO50"/>
    <mergeCell ref="BP46:BQ46"/>
    <mergeCell ref="BR46:BS46"/>
    <mergeCell ref="BZ45:CA45"/>
    <mergeCell ref="CB45:CC45"/>
    <mergeCell ref="CD45:CE45"/>
    <mergeCell ref="CF45:CG45"/>
    <mergeCell ref="CH45:CI45"/>
    <mergeCell ref="CJ45:CK45"/>
    <mergeCell ref="BB45:BO45"/>
    <mergeCell ref="BP45:BQ45"/>
    <mergeCell ref="BR45:BS45"/>
    <mergeCell ref="BT45:BU45"/>
    <mergeCell ref="BV45:BW45"/>
    <mergeCell ref="BX45:BY45"/>
    <mergeCell ref="A47:G50"/>
    <mergeCell ref="H47:I50"/>
    <mergeCell ref="J47:M48"/>
    <mergeCell ref="N47:S48"/>
    <mergeCell ref="U47:V50"/>
    <mergeCell ref="Y47:AF47"/>
    <mergeCell ref="J49:M50"/>
    <mergeCell ref="CF42:CG42"/>
    <mergeCell ref="CH42:CI42"/>
    <mergeCell ref="X42:Y42"/>
    <mergeCell ref="BB42:BO42"/>
    <mergeCell ref="BP42:BQ42"/>
    <mergeCell ref="BR42:BS42"/>
    <mergeCell ref="BT42:BU42"/>
    <mergeCell ref="BV42:BW42"/>
    <mergeCell ref="CF44:CG44"/>
    <mergeCell ref="CH44:CI44"/>
    <mergeCell ref="CJ44:CK44"/>
    <mergeCell ref="CL44:CM44"/>
    <mergeCell ref="CN44:CO44"/>
    <mergeCell ref="CP44:CQ44"/>
    <mergeCell ref="BT44:BU44"/>
    <mergeCell ref="BV44:BW44"/>
    <mergeCell ref="BX44:BY44"/>
    <mergeCell ref="BZ44:CA44"/>
    <mergeCell ref="CB44:CC44"/>
    <mergeCell ref="CD44:CE44"/>
    <mergeCell ref="CP43:CQ43"/>
    <mergeCell ref="X44:Y44"/>
    <mergeCell ref="Z44:AA44"/>
    <mergeCell ref="BB44:BO44"/>
    <mergeCell ref="BP44:BQ44"/>
    <mergeCell ref="BR44:BS44"/>
    <mergeCell ref="CD43:CE43"/>
    <mergeCell ref="CF43:CG43"/>
    <mergeCell ref="CH43:CI43"/>
    <mergeCell ref="CJ43:CK43"/>
    <mergeCell ref="CL43:CM43"/>
    <mergeCell ref="CN43:CO43"/>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BZ43:CA43"/>
    <mergeCell ref="CB43:CC43"/>
    <mergeCell ref="CJ42:CK42"/>
    <mergeCell ref="CL42:CM42"/>
    <mergeCell ref="CN42:CO42"/>
    <mergeCell ref="CP42:CQ42"/>
    <mergeCell ref="B43:P43"/>
    <mergeCell ref="T43:U43"/>
    <mergeCell ref="V43:W43"/>
    <mergeCell ref="X43:Y43"/>
    <mergeCell ref="AP34:AQ34"/>
    <mergeCell ref="Z39:AA39"/>
    <mergeCell ref="B40:P40"/>
    <mergeCell ref="R40:S43"/>
    <mergeCell ref="T40:U40"/>
    <mergeCell ref="V40:W40"/>
    <mergeCell ref="X40:Y40"/>
    <mergeCell ref="Z40:AA43"/>
    <mergeCell ref="B42:P42"/>
    <mergeCell ref="T42:U42"/>
    <mergeCell ref="V42:W42"/>
    <mergeCell ref="CB37:CB38"/>
    <mergeCell ref="CC37:CC38"/>
    <mergeCell ref="CD37:CD38"/>
    <mergeCell ref="CE37:CE38"/>
    <mergeCell ref="A38:A44"/>
    <mergeCell ref="B39:P39"/>
    <mergeCell ref="R39:S39"/>
    <mergeCell ref="T39:U39"/>
    <mergeCell ref="V39:W39"/>
    <mergeCell ref="X39:Y39"/>
    <mergeCell ref="BB43:BO43"/>
    <mergeCell ref="BP43:BQ43"/>
    <mergeCell ref="BX42:BY42"/>
    <mergeCell ref="BZ42:CA42"/>
    <mergeCell ref="CB42:CC42"/>
    <mergeCell ref="CD42:CE42"/>
    <mergeCell ref="B44:P44"/>
    <mergeCell ref="R44:S44"/>
    <mergeCell ref="T44:U44"/>
    <mergeCell ref="V44:W44"/>
    <mergeCell ref="BR43:BS43"/>
    <mergeCell ref="Z33:AA33"/>
    <mergeCell ref="BV35:CA35"/>
    <mergeCell ref="B36:P38"/>
    <mergeCell ref="Q36:AG38"/>
    <mergeCell ref="AH36:AO37"/>
    <mergeCell ref="AP36:AW37"/>
    <mergeCell ref="AY36:BF36"/>
    <mergeCell ref="BI36:BP36"/>
    <mergeCell ref="BQ36:BR36"/>
    <mergeCell ref="BV36:CA36"/>
    <mergeCell ref="BT37:CA38"/>
    <mergeCell ref="BF34:BG34"/>
    <mergeCell ref="BI34:BR34"/>
    <mergeCell ref="BV34:CA34"/>
    <mergeCell ref="CG34:CP34"/>
    <mergeCell ref="BI35:BJ35"/>
    <mergeCell ref="BK35:BL35"/>
    <mergeCell ref="BM35:BN35"/>
    <mergeCell ref="BO35:BP35"/>
    <mergeCell ref="BQ35:BR35"/>
    <mergeCell ref="BT35:BU36"/>
    <mergeCell ref="AR34:AS34"/>
    <mergeCell ref="AT34:AU34"/>
    <mergeCell ref="AV34:AW34"/>
    <mergeCell ref="AX34:AY34"/>
    <mergeCell ref="AZ34:BA34"/>
    <mergeCell ref="BB34:BC34"/>
    <mergeCell ref="AF34:AG34"/>
    <mergeCell ref="AH34:AI34"/>
    <mergeCell ref="AJ34:AK34"/>
    <mergeCell ref="AL34:AM34"/>
    <mergeCell ref="AN34:AO34"/>
    <mergeCell ref="AJ32:AK32"/>
    <mergeCell ref="T34:U34"/>
    <mergeCell ref="V34:W34"/>
    <mergeCell ref="X34:Y34"/>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R33:AS33"/>
    <mergeCell ref="AT33:AU33"/>
    <mergeCell ref="AV33:AW33"/>
    <mergeCell ref="AX33:AY33"/>
    <mergeCell ref="AZ33:BA33"/>
    <mergeCell ref="BB33:BC33"/>
    <mergeCell ref="AF33:AG33"/>
    <mergeCell ref="AH33:AI33"/>
    <mergeCell ref="AJ33:AK33"/>
    <mergeCell ref="AL33:AM33"/>
    <mergeCell ref="AN33:AO33"/>
    <mergeCell ref="AP33:AQ33"/>
    <mergeCell ref="T33:U33"/>
    <mergeCell ref="V33:W33"/>
    <mergeCell ref="X33:Y33"/>
    <mergeCell ref="BT31:CE31"/>
    <mergeCell ref="CG31:CQ31"/>
    <mergeCell ref="B32:C32"/>
    <mergeCell ref="D32:E32"/>
    <mergeCell ref="F32:G32"/>
    <mergeCell ref="H32:I32"/>
    <mergeCell ref="J32:K32"/>
    <mergeCell ref="L32:M32"/>
    <mergeCell ref="N32:O32"/>
    <mergeCell ref="P32:Q32"/>
    <mergeCell ref="AB33:AC33"/>
    <mergeCell ref="AD33:AE33"/>
    <mergeCell ref="CG32:CP32"/>
    <mergeCell ref="B33:C33"/>
    <mergeCell ref="D33:E33"/>
    <mergeCell ref="F33:G33"/>
    <mergeCell ref="H33:I33"/>
    <mergeCell ref="J33:K33"/>
    <mergeCell ref="L33:M33"/>
    <mergeCell ref="N33:O33"/>
    <mergeCell ref="P33:Q33"/>
    <mergeCell ref="R33:S33"/>
    <mergeCell ref="BB32:BC32"/>
    <mergeCell ref="BD32:BE32"/>
    <mergeCell ref="BF32:BG32"/>
    <mergeCell ref="BI32:BR32"/>
    <mergeCell ref="BT32:BU34"/>
    <mergeCell ref="BV32:CA32"/>
    <mergeCell ref="BD33:BE33"/>
    <mergeCell ref="BF33:BG33"/>
    <mergeCell ref="BV33:CA33"/>
    <mergeCell ref="BD34:BE34"/>
    <mergeCell ref="BP29:BQ29"/>
    <mergeCell ref="A31:BG31"/>
    <mergeCell ref="BI31:BR31"/>
    <mergeCell ref="AV29:AW29"/>
    <mergeCell ref="AX29:AY29"/>
    <mergeCell ref="AZ29:BA29"/>
    <mergeCell ref="BB29:BC29"/>
    <mergeCell ref="BD29:BE29"/>
    <mergeCell ref="BF29:BG29"/>
    <mergeCell ref="AJ29:AK29"/>
    <mergeCell ref="AL29:AM29"/>
    <mergeCell ref="AN29:AO29"/>
    <mergeCell ref="AP29:AQ29"/>
    <mergeCell ref="AR29:AS29"/>
    <mergeCell ref="AT29:AU29"/>
    <mergeCell ref="AL32:AM32"/>
    <mergeCell ref="AN32:AO32"/>
    <mergeCell ref="R32:S32"/>
    <mergeCell ref="T32:U32"/>
    <mergeCell ref="V32:W32"/>
    <mergeCell ref="X32:Y32"/>
    <mergeCell ref="Z32:AA32"/>
    <mergeCell ref="AB32:AC32"/>
    <mergeCell ref="AP32:AQ32"/>
    <mergeCell ref="AR32:AS32"/>
    <mergeCell ref="AT32:AU32"/>
    <mergeCell ref="AV32:AW32"/>
    <mergeCell ref="AX32:AY32"/>
    <mergeCell ref="AZ32:BA32"/>
    <mergeCell ref="AD32:AE32"/>
    <mergeCell ref="AF32:AG32"/>
    <mergeCell ref="AH32:AI32"/>
    <mergeCell ref="BT28:BW28"/>
    <mergeCell ref="R29:S29"/>
    <mergeCell ref="T29:U29"/>
    <mergeCell ref="V29:W29"/>
    <mergeCell ref="X29:Y29"/>
    <mergeCell ref="Z29:AA29"/>
    <mergeCell ref="AB29:AC29"/>
    <mergeCell ref="AD29:AE29"/>
    <mergeCell ref="AF29:AG29"/>
    <mergeCell ref="AH29:AI29"/>
    <mergeCell ref="BF28:BG28"/>
    <mergeCell ref="BH28:BI28"/>
    <mergeCell ref="BJ28:BK28"/>
    <mergeCell ref="BL28:BM28"/>
    <mergeCell ref="BN28:BO28"/>
    <mergeCell ref="BP28:BQ28"/>
    <mergeCell ref="AT28:AU28"/>
    <mergeCell ref="AV28:AW28"/>
    <mergeCell ref="AX28:AY28"/>
    <mergeCell ref="AZ28:BA28"/>
    <mergeCell ref="BB28:BC28"/>
    <mergeCell ref="BD28:BE28"/>
    <mergeCell ref="AH28:AI28"/>
    <mergeCell ref="AJ28:AK28"/>
    <mergeCell ref="AL28:AM28"/>
    <mergeCell ref="AN28:AO28"/>
    <mergeCell ref="AP28:AQ28"/>
    <mergeCell ref="AR28:AS28"/>
    <mergeCell ref="BH29:BI29"/>
    <mergeCell ref="BJ29:BK29"/>
    <mergeCell ref="BL29:BM29"/>
    <mergeCell ref="BN29:BO29"/>
    <mergeCell ref="B28:Q29"/>
    <mergeCell ref="R28:S28"/>
    <mergeCell ref="T28:U28"/>
    <mergeCell ref="V28:W28"/>
    <mergeCell ref="X28:Y28"/>
    <mergeCell ref="Z28:AA28"/>
    <mergeCell ref="AB28:AC28"/>
    <mergeCell ref="AD28:AE28"/>
    <mergeCell ref="AF28:AG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B25:Q27"/>
    <mergeCell ref="Z25:AA25"/>
    <mergeCell ref="T25:U25"/>
    <mergeCell ref="V25:W25"/>
    <mergeCell ref="X25:Y25"/>
    <mergeCell ref="BL26:BM26"/>
    <mergeCell ref="BN26:BO26"/>
    <mergeCell ref="BP26:BQ26"/>
    <mergeCell ref="R27:S27"/>
    <mergeCell ref="T27:U27"/>
    <mergeCell ref="V27:W27"/>
    <mergeCell ref="X27:Y27"/>
    <mergeCell ref="Z27:AA27"/>
    <mergeCell ref="AB27:AC27"/>
    <mergeCell ref="AD27:AE27"/>
    <mergeCell ref="AZ26:BA26"/>
    <mergeCell ref="BB26:BC26"/>
    <mergeCell ref="BD26:BE26"/>
    <mergeCell ref="BF26:BG26"/>
    <mergeCell ref="BH26:BI26"/>
    <mergeCell ref="BJ26:BK26"/>
    <mergeCell ref="AN26:AO26"/>
    <mergeCell ref="AP26:AQ26"/>
    <mergeCell ref="AR26:AS26"/>
    <mergeCell ref="AT26:AU26"/>
    <mergeCell ref="AV26:AW26"/>
    <mergeCell ref="AX26:AY26"/>
    <mergeCell ref="AB26:AC26"/>
    <mergeCell ref="AD26:AE26"/>
    <mergeCell ref="AF26:AG26"/>
    <mergeCell ref="AH26:AI26"/>
    <mergeCell ref="AJ26:AK26"/>
    <mergeCell ref="AL26:AM26"/>
    <mergeCell ref="BP27:BQ27"/>
    <mergeCell ref="AP24:AQ24"/>
    <mergeCell ref="AR24:AS24"/>
    <mergeCell ref="AT24:AU24"/>
    <mergeCell ref="BL25:BM25"/>
    <mergeCell ref="BN25:BO25"/>
    <mergeCell ref="BP25:BQ25"/>
    <mergeCell ref="BR25:BS29"/>
    <mergeCell ref="BT25:BW27"/>
    <mergeCell ref="R26:S26"/>
    <mergeCell ref="T26:U26"/>
    <mergeCell ref="V26:W26"/>
    <mergeCell ref="X26:Y26"/>
    <mergeCell ref="Z26:AA26"/>
    <mergeCell ref="AZ25:BA25"/>
    <mergeCell ref="BB25:BC25"/>
    <mergeCell ref="BD25:BE25"/>
    <mergeCell ref="BF25:BG25"/>
    <mergeCell ref="BH25:BI25"/>
    <mergeCell ref="BJ25:BK25"/>
    <mergeCell ref="AN25:AO25"/>
    <mergeCell ref="AP25:AQ25"/>
    <mergeCell ref="AR25:AS25"/>
    <mergeCell ref="AT25:AU25"/>
    <mergeCell ref="AV25:AW25"/>
    <mergeCell ref="AX25:AY25"/>
    <mergeCell ref="AB25:AC25"/>
    <mergeCell ref="AD25:AE25"/>
    <mergeCell ref="AF25:AG25"/>
    <mergeCell ref="AH25:AI25"/>
    <mergeCell ref="AJ25:AK25"/>
    <mergeCell ref="AL25:AM25"/>
    <mergeCell ref="R25:S25"/>
    <mergeCell ref="X24:Y24"/>
    <mergeCell ref="Z24:AA24"/>
    <mergeCell ref="AB24:AC24"/>
    <mergeCell ref="AD24:AE24"/>
    <mergeCell ref="AF24:AG24"/>
    <mergeCell ref="AH24:AI24"/>
    <mergeCell ref="L24:M24"/>
    <mergeCell ref="N24:O24"/>
    <mergeCell ref="P24:Q24"/>
    <mergeCell ref="R24:S24"/>
    <mergeCell ref="T24:U24"/>
    <mergeCell ref="V24:W24"/>
    <mergeCell ref="BJ23:BK23"/>
    <mergeCell ref="BL23:BM23"/>
    <mergeCell ref="BN23:BO23"/>
    <mergeCell ref="BP23:BQ23"/>
    <mergeCell ref="BR23:BS23"/>
    <mergeCell ref="BH24:BI24"/>
    <mergeCell ref="BJ24:BK24"/>
    <mergeCell ref="BL24:BM24"/>
    <mergeCell ref="BN24:BO24"/>
    <mergeCell ref="BP24:BQ24"/>
    <mergeCell ref="BR24:BS24"/>
    <mergeCell ref="AV24:AW24"/>
    <mergeCell ref="AX24:AY24"/>
    <mergeCell ref="AZ24:BA24"/>
    <mergeCell ref="BB24:BC24"/>
    <mergeCell ref="BD24:BE24"/>
    <mergeCell ref="BF24:BG24"/>
    <mergeCell ref="AJ24:AK24"/>
    <mergeCell ref="AL24:AM24"/>
    <mergeCell ref="AN24:AO24"/>
    <mergeCell ref="B24:C24"/>
    <mergeCell ref="D24:E24"/>
    <mergeCell ref="F24:G24"/>
    <mergeCell ref="H24:I24"/>
    <mergeCell ref="J24:K24"/>
    <mergeCell ref="AX23:AY23"/>
    <mergeCell ref="AZ23:BA23"/>
    <mergeCell ref="BB23:BC23"/>
    <mergeCell ref="BD23:BE23"/>
    <mergeCell ref="BF23:BG23"/>
    <mergeCell ref="BH23:BI23"/>
    <mergeCell ref="AL23:AM23"/>
    <mergeCell ref="AN23:AO23"/>
    <mergeCell ref="AP23:AQ23"/>
    <mergeCell ref="AR23:AS23"/>
    <mergeCell ref="AT23:AU23"/>
    <mergeCell ref="AV23:AW23"/>
    <mergeCell ref="Z23:AA23"/>
    <mergeCell ref="AB23:AC23"/>
    <mergeCell ref="AD23:AE23"/>
    <mergeCell ref="AF23:AG23"/>
    <mergeCell ref="AH23:AI23"/>
    <mergeCell ref="AJ23:AK23"/>
    <mergeCell ref="N23:O23"/>
    <mergeCell ref="P23:Q23"/>
    <mergeCell ref="R23:S23"/>
    <mergeCell ref="T23:U23"/>
    <mergeCell ref="V23:W23"/>
    <mergeCell ref="X23:Y23"/>
    <mergeCell ref="B23:C23"/>
    <mergeCell ref="D23:E23"/>
    <mergeCell ref="F23:G23"/>
    <mergeCell ref="H23:I23"/>
    <mergeCell ref="J23:K23"/>
    <mergeCell ref="L23:M23"/>
    <mergeCell ref="BH22:BI22"/>
    <mergeCell ref="BJ22:BK22"/>
    <mergeCell ref="BL22:BM22"/>
    <mergeCell ref="BN22:BO22"/>
    <mergeCell ref="BP22:BQ22"/>
    <mergeCell ref="BR22:BS22"/>
    <mergeCell ref="AV22:AW22"/>
    <mergeCell ref="AX22:AY22"/>
    <mergeCell ref="AZ22:BA22"/>
    <mergeCell ref="BB22:BC22"/>
    <mergeCell ref="BD22:BE22"/>
    <mergeCell ref="BF22:BG22"/>
    <mergeCell ref="AJ22:AK22"/>
    <mergeCell ref="AL22:AM22"/>
    <mergeCell ref="AN22:AO22"/>
    <mergeCell ref="AP22:AQ22"/>
    <mergeCell ref="AR22:AS22"/>
    <mergeCell ref="AT22:AU22"/>
    <mergeCell ref="X22:Y22"/>
    <mergeCell ref="Z22:AA22"/>
    <mergeCell ref="AB22:AC22"/>
    <mergeCell ref="AD22:AE22"/>
    <mergeCell ref="AF22:AG22"/>
    <mergeCell ref="AH22:AI22"/>
    <mergeCell ref="L22:M22"/>
    <mergeCell ref="N22:O22"/>
    <mergeCell ref="P22:Q22"/>
    <mergeCell ref="R22:S22"/>
    <mergeCell ref="T22:U22"/>
    <mergeCell ref="V22:W22"/>
    <mergeCell ref="BJ21:BK21"/>
    <mergeCell ref="BL21:BM21"/>
    <mergeCell ref="BN21:BO21"/>
    <mergeCell ref="BP21:BQ21"/>
    <mergeCell ref="BR21:BS21"/>
    <mergeCell ref="B22:C22"/>
    <mergeCell ref="D22:E22"/>
    <mergeCell ref="F22:G22"/>
    <mergeCell ref="H22:I22"/>
    <mergeCell ref="J22:K22"/>
    <mergeCell ref="AX21:AY21"/>
    <mergeCell ref="AZ21:BA21"/>
    <mergeCell ref="BB21:BC21"/>
    <mergeCell ref="BD21:BE21"/>
    <mergeCell ref="BF21:BG21"/>
    <mergeCell ref="BH21:BI21"/>
    <mergeCell ref="AL21:AM21"/>
    <mergeCell ref="AN21:AO21"/>
    <mergeCell ref="AP21:AQ21"/>
    <mergeCell ref="AR21:AS21"/>
    <mergeCell ref="AT21:AU21"/>
    <mergeCell ref="AV21:AW21"/>
    <mergeCell ref="Z21:AA21"/>
    <mergeCell ref="AB21:AC21"/>
    <mergeCell ref="AD21:AE21"/>
    <mergeCell ref="AF21:AG21"/>
    <mergeCell ref="AH21:AI21"/>
    <mergeCell ref="AJ21:AK21"/>
    <mergeCell ref="N21:O21"/>
    <mergeCell ref="P21:Q21"/>
    <mergeCell ref="R21:S21"/>
    <mergeCell ref="T21:U21"/>
    <mergeCell ref="V21:W21"/>
    <mergeCell ref="X21:Y21"/>
    <mergeCell ref="B21:C21"/>
    <mergeCell ref="D21:E21"/>
    <mergeCell ref="F21:G21"/>
    <mergeCell ref="H21:I21"/>
    <mergeCell ref="J21:K21"/>
    <mergeCell ref="L21:M21"/>
    <mergeCell ref="BH20:BI20"/>
    <mergeCell ref="BJ20:BK20"/>
    <mergeCell ref="BL20:BM20"/>
    <mergeCell ref="BN20:BO20"/>
    <mergeCell ref="BP20:BQ20"/>
    <mergeCell ref="BR20:BS20"/>
    <mergeCell ref="AV20:AW20"/>
    <mergeCell ref="AX20:AY20"/>
    <mergeCell ref="AZ20:BA20"/>
    <mergeCell ref="BB20:BC20"/>
    <mergeCell ref="BD20:BE20"/>
    <mergeCell ref="BF20:BG20"/>
    <mergeCell ref="AJ20:AK20"/>
    <mergeCell ref="AL20:AM20"/>
    <mergeCell ref="AN20:AO20"/>
    <mergeCell ref="AP20:AQ20"/>
    <mergeCell ref="AR20:AS20"/>
    <mergeCell ref="AT20:AU20"/>
    <mergeCell ref="X20:Y20"/>
    <mergeCell ref="Z20:AA20"/>
    <mergeCell ref="AB20:AC20"/>
    <mergeCell ref="AD20:AE20"/>
    <mergeCell ref="AF20:AG20"/>
    <mergeCell ref="AH20:AI20"/>
    <mergeCell ref="L20:M20"/>
    <mergeCell ref="N20:O20"/>
    <mergeCell ref="P20:Q20"/>
    <mergeCell ref="R20:S20"/>
    <mergeCell ref="T20:U20"/>
    <mergeCell ref="V20:W20"/>
    <mergeCell ref="BJ19:BK19"/>
    <mergeCell ref="BL19:BM19"/>
    <mergeCell ref="BN19:BO19"/>
    <mergeCell ref="BP19:BQ19"/>
    <mergeCell ref="BR19:BS19"/>
    <mergeCell ref="B20:C20"/>
    <mergeCell ref="D20:E20"/>
    <mergeCell ref="F20:G20"/>
    <mergeCell ref="H20:I20"/>
    <mergeCell ref="J20:K20"/>
    <mergeCell ref="AX19:AY19"/>
    <mergeCell ref="AZ19:BA19"/>
    <mergeCell ref="BB19:BC19"/>
    <mergeCell ref="BD19:BE19"/>
    <mergeCell ref="BF19:BG19"/>
    <mergeCell ref="BH19:BI19"/>
    <mergeCell ref="AL19:AM19"/>
    <mergeCell ref="AN19:AO19"/>
    <mergeCell ref="AP19:AQ19"/>
    <mergeCell ref="AR19:AS19"/>
    <mergeCell ref="AT19:AU19"/>
    <mergeCell ref="AV19:AW19"/>
    <mergeCell ref="Z19:AA19"/>
    <mergeCell ref="AB19:AC19"/>
    <mergeCell ref="AD19:AE19"/>
    <mergeCell ref="AF19:AG19"/>
    <mergeCell ref="AH19:AI19"/>
    <mergeCell ref="AJ19:AK19"/>
    <mergeCell ref="N19:O19"/>
    <mergeCell ref="P19:Q19"/>
    <mergeCell ref="R19:S19"/>
    <mergeCell ref="T19:U19"/>
    <mergeCell ref="V19:W19"/>
    <mergeCell ref="X19:Y19"/>
    <mergeCell ref="B19:C19"/>
    <mergeCell ref="D19:E19"/>
    <mergeCell ref="F19:G19"/>
    <mergeCell ref="H19:I19"/>
    <mergeCell ref="J19:K19"/>
    <mergeCell ref="L19:M19"/>
    <mergeCell ref="BH18:BI18"/>
    <mergeCell ref="BJ18:BK18"/>
    <mergeCell ref="L18:M18"/>
    <mergeCell ref="N18:O18"/>
    <mergeCell ref="P18:Q18"/>
    <mergeCell ref="R18:S18"/>
    <mergeCell ref="T18:U18"/>
    <mergeCell ref="V18:W18"/>
    <mergeCell ref="BL18:BM18"/>
    <mergeCell ref="BN18:BO18"/>
    <mergeCell ref="BP18:BQ18"/>
    <mergeCell ref="BR18:BS18"/>
    <mergeCell ref="AV18:AW18"/>
    <mergeCell ref="AX18:AY18"/>
    <mergeCell ref="AZ18:BA18"/>
    <mergeCell ref="BB18:BC18"/>
    <mergeCell ref="BD18:BE18"/>
    <mergeCell ref="BF18:BG18"/>
    <mergeCell ref="AJ18:AK18"/>
    <mergeCell ref="AL18:AM18"/>
    <mergeCell ref="AN18:AO18"/>
    <mergeCell ref="AP18:AQ18"/>
    <mergeCell ref="AR18:AS18"/>
    <mergeCell ref="AT18:AU18"/>
    <mergeCell ref="X18:Y18"/>
    <mergeCell ref="Z18:AA18"/>
    <mergeCell ref="AB18:AC18"/>
    <mergeCell ref="AD18:AE18"/>
    <mergeCell ref="AF18:AG18"/>
    <mergeCell ref="AH18:AI18"/>
    <mergeCell ref="BJ17:BK17"/>
    <mergeCell ref="BL17:BM17"/>
    <mergeCell ref="BN17:BO17"/>
    <mergeCell ref="BP17:BQ17"/>
    <mergeCell ref="BR17:BS17"/>
    <mergeCell ref="B18:C18"/>
    <mergeCell ref="D18:E18"/>
    <mergeCell ref="F18:G18"/>
    <mergeCell ref="H18:I18"/>
    <mergeCell ref="J18:K18"/>
    <mergeCell ref="AX17:AY17"/>
    <mergeCell ref="AZ17:BA17"/>
    <mergeCell ref="BB17:BC17"/>
    <mergeCell ref="BD17:BE17"/>
    <mergeCell ref="BF17:BG17"/>
    <mergeCell ref="BH17:BI17"/>
    <mergeCell ref="AL17:AM17"/>
    <mergeCell ref="AN17:AO17"/>
    <mergeCell ref="AP17:AQ17"/>
    <mergeCell ref="AR17:AS17"/>
    <mergeCell ref="AT17:AU17"/>
    <mergeCell ref="AV17:AW17"/>
    <mergeCell ref="Z17:AA17"/>
    <mergeCell ref="AB17:AC17"/>
    <mergeCell ref="AD17:AE17"/>
    <mergeCell ref="AF17:AG17"/>
    <mergeCell ref="AH17:AI17"/>
    <mergeCell ref="AJ17:AK17"/>
    <mergeCell ref="N17:O17"/>
    <mergeCell ref="P17:Q17"/>
    <mergeCell ref="R17:S17"/>
    <mergeCell ref="T17:U17"/>
    <mergeCell ref="V17:W17"/>
    <mergeCell ref="X17:Y17"/>
    <mergeCell ref="B17:C17"/>
    <mergeCell ref="D17:E17"/>
    <mergeCell ref="F17:G17"/>
    <mergeCell ref="H17:I17"/>
    <mergeCell ref="J17:K17"/>
    <mergeCell ref="L17:M17"/>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AR16:AS16"/>
    <mergeCell ref="AT16:AU16"/>
    <mergeCell ref="X16:Y16"/>
    <mergeCell ref="Z16:AA16"/>
    <mergeCell ref="AB16:AC16"/>
    <mergeCell ref="AD16:AE16"/>
    <mergeCell ref="AF16:AG16"/>
    <mergeCell ref="AH16:AI16"/>
    <mergeCell ref="L16:M16"/>
    <mergeCell ref="N16:O16"/>
    <mergeCell ref="P16:Q16"/>
    <mergeCell ref="R16:S16"/>
    <mergeCell ref="T16:U16"/>
    <mergeCell ref="V16:W16"/>
    <mergeCell ref="BJ15:BK15"/>
    <mergeCell ref="BL15:BM15"/>
    <mergeCell ref="BN15:BO15"/>
    <mergeCell ref="BP15:BQ15"/>
    <mergeCell ref="BR15:BS15"/>
    <mergeCell ref="B16:C16"/>
    <mergeCell ref="D16:E16"/>
    <mergeCell ref="F16:G16"/>
    <mergeCell ref="H16:I16"/>
    <mergeCell ref="J16:K16"/>
    <mergeCell ref="AX15:AY15"/>
    <mergeCell ref="AZ15:BA15"/>
    <mergeCell ref="BB15:BC15"/>
    <mergeCell ref="BD15:BE15"/>
    <mergeCell ref="BF15:BG15"/>
    <mergeCell ref="BH15:BI15"/>
    <mergeCell ref="AL15:AM15"/>
    <mergeCell ref="AN15:AO15"/>
    <mergeCell ref="AP15:AQ15"/>
    <mergeCell ref="AR15:AS15"/>
    <mergeCell ref="AT15:AU15"/>
    <mergeCell ref="AV15:AW15"/>
    <mergeCell ref="Z15:AA15"/>
    <mergeCell ref="AB15:AC15"/>
    <mergeCell ref="AD15:AE15"/>
    <mergeCell ref="AF15:AG15"/>
    <mergeCell ref="N15:O15"/>
    <mergeCell ref="P15:Q15"/>
    <mergeCell ref="R15:S15"/>
    <mergeCell ref="T15:U15"/>
    <mergeCell ref="V15:W15"/>
    <mergeCell ref="X15:Y15"/>
    <mergeCell ref="B15:C15"/>
    <mergeCell ref="D15:E15"/>
    <mergeCell ref="F15:G15"/>
    <mergeCell ref="H15:I15"/>
    <mergeCell ref="J15:K15"/>
    <mergeCell ref="L15:M15"/>
    <mergeCell ref="B14:Q14"/>
    <mergeCell ref="R14:BQ14"/>
    <mergeCell ref="T13:U13"/>
    <mergeCell ref="V13:W13"/>
    <mergeCell ref="X13:Y13"/>
    <mergeCell ref="Z13:AA13"/>
    <mergeCell ref="AB13:AC13"/>
    <mergeCell ref="AD13:AE13"/>
    <mergeCell ref="B13:C13"/>
    <mergeCell ref="D13:E13"/>
    <mergeCell ref="F13:G13"/>
    <mergeCell ref="H13:I13"/>
    <mergeCell ref="BH13:BI13"/>
    <mergeCell ref="BJ13:BK13"/>
    <mergeCell ref="BL13:BM13"/>
    <mergeCell ref="BN13:BO13"/>
    <mergeCell ref="AR13:AS13"/>
    <mergeCell ref="AT13:AU13"/>
    <mergeCell ref="AF13:AG13"/>
    <mergeCell ref="J13:K13"/>
    <mergeCell ref="BT14:BW14"/>
    <mergeCell ref="BX14:CE14"/>
    <mergeCell ref="CF14:CQ14"/>
    <mergeCell ref="BD13:BE13"/>
    <mergeCell ref="BF13:BG13"/>
    <mergeCell ref="AH15:AI15"/>
    <mergeCell ref="AJ15:AK15"/>
    <mergeCell ref="AV13:AW13"/>
    <mergeCell ref="AX13:AY13"/>
    <mergeCell ref="AZ13:BA13"/>
    <mergeCell ref="BB13:BC13"/>
    <mergeCell ref="BP13:BQ13"/>
    <mergeCell ref="BJ9:BK9"/>
    <mergeCell ref="AT9:AU9"/>
    <mergeCell ref="AV9:AW9"/>
    <mergeCell ref="CF12:CQ12"/>
    <mergeCell ref="AH13:AI13"/>
    <mergeCell ref="AJ13:AK13"/>
    <mergeCell ref="AL13:AM13"/>
    <mergeCell ref="AN13:AO13"/>
    <mergeCell ref="AP13:AQ13"/>
    <mergeCell ref="AB9:AC9"/>
    <mergeCell ref="AD9:AE9"/>
    <mergeCell ref="AF9:AG9"/>
    <mergeCell ref="AH9:AI9"/>
    <mergeCell ref="AJ9:AK9"/>
    <mergeCell ref="N9:O9"/>
    <mergeCell ref="P9:Q9"/>
    <mergeCell ref="CB9:CC9"/>
    <mergeCell ref="CD9:CE9"/>
    <mergeCell ref="CF9:CG9"/>
    <mergeCell ref="CH9:CI9"/>
    <mergeCell ref="BL9:BM9"/>
    <mergeCell ref="BN9:BO9"/>
    <mergeCell ref="BP9:BQ9"/>
    <mergeCell ref="BR9:BS9"/>
    <mergeCell ref="BT9:BU9"/>
    <mergeCell ref="BV9:BW9"/>
    <mergeCell ref="AD7:AE8"/>
    <mergeCell ref="AF7:AG8"/>
    <mergeCell ref="A7:A9"/>
    <mergeCell ref="B7:C8"/>
    <mergeCell ref="D7:E8"/>
    <mergeCell ref="F7:G8"/>
    <mergeCell ref="H7:I8"/>
    <mergeCell ref="L13:M13"/>
    <mergeCell ref="N13:O13"/>
    <mergeCell ref="P13:Q13"/>
    <mergeCell ref="R13:S13"/>
    <mergeCell ref="CJ9:CK9"/>
    <mergeCell ref="CL9:CM9"/>
    <mergeCell ref="CN9:CO9"/>
    <mergeCell ref="CP9:CQ9"/>
    <mergeCell ref="B11:BQ12"/>
    <mergeCell ref="BR11:BS14"/>
    <mergeCell ref="BT11:BW12"/>
    <mergeCell ref="BX11:CE11"/>
    <mergeCell ref="CF11:CQ11"/>
    <mergeCell ref="BX12:CE12"/>
    <mergeCell ref="BX9:BY9"/>
    <mergeCell ref="BZ9:CA9"/>
    <mergeCell ref="J7:K8"/>
    <mergeCell ref="L7:M8"/>
    <mergeCell ref="N7:O8"/>
    <mergeCell ref="P7:Q8"/>
    <mergeCell ref="AL9:AM9"/>
    <mergeCell ref="AN9:AO9"/>
    <mergeCell ref="AP9:AQ9"/>
    <mergeCell ref="AR9:AS9"/>
    <mergeCell ref="Z9:AA9"/>
    <mergeCell ref="B9:C9"/>
    <mergeCell ref="D9:E9"/>
    <mergeCell ref="F9:G9"/>
    <mergeCell ref="H9:I9"/>
    <mergeCell ref="J9:K9"/>
    <mergeCell ref="L9:M9"/>
    <mergeCell ref="AT7:AU8"/>
    <mergeCell ref="AV7:AW8"/>
    <mergeCell ref="AZ7:BC9"/>
    <mergeCell ref="BD7:BU8"/>
    <mergeCell ref="BV7:CQ7"/>
    <mergeCell ref="BV8:CQ8"/>
    <mergeCell ref="BD9:BE9"/>
    <mergeCell ref="BF9:BG9"/>
    <mergeCell ref="BH9:BI9"/>
    <mergeCell ref="CP4:CQ4"/>
    <mergeCell ref="AH7:AI8"/>
    <mergeCell ref="AJ7:AK8"/>
    <mergeCell ref="AL7:AM8"/>
    <mergeCell ref="AN7:AO8"/>
    <mergeCell ref="AP7:AQ8"/>
    <mergeCell ref="AR7:AS8"/>
    <mergeCell ref="R9:S9"/>
    <mergeCell ref="R7:S8"/>
    <mergeCell ref="T7:U8"/>
    <mergeCell ref="T9:U9"/>
    <mergeCell ref="V9:W9"/>
    <mergeCell ref="X9:Y9"/>
    <mergeCell ref="V7:W8"/>
    <mergeCell ref="X7:Y8"/>
    <mergeCell ref="Z7:AA8"/>
    <mergeCell ref="AB7:AC8"/>
    <mergeCell ref="BY3:CJ3"/>
    <mergeCell ref="CL3:CQ3"/>
    <mergeCell ref="H4:Q5"/>
    <mergeCell ref="BJ4:BM4"/>
    <mergeCell ref="BO4:BR4"/>
    <mergeCell ref="BT4:BU4"/>
    <mergeCell ref="BV4:BW4"/>
    <mergeCell ref="BY4:BZ4"/>
    <mergeCell ref="CA4:CB4"/>
    <mergeCell ref="CC4:CD4"/>
    <mergeCell ref="BM1:CD1"/>
    <mergeCell ref="CL1:CQ1"/>
    <mergeCell ref="F2:I3"/>
    <mergeCell ref="J2:V3"/>
    <mergeCell ref="W2:AJ2"/>
    <mergeCell ref="BM2:CD2"/>
    <mergeCell ref="W3:AG3"/>
    <mergeCell ref="BJ3:BM3"/>
    <mergeCell ref="BO3:BR3"/>
    <mergeCell ref="BT3:BW3"/>
    <mergeCell ref="R5:S5"/>
    <mergeCell ref="AD5:AE5"/>
    <mergeCell ref="AF5:AG5"/>
    <mergeCell ref="AI5:AJ5"/>
    <mergeCell ref="AL5:AM5"/>
    <mergeCell ref="CE4:CF4"/>
    <mergeCell ref="CG4:CH4"/>
    <mergeCell ref="CI4:CJ4"/>
    <mergeCell ref="CL4:CM4"/>
    <mergeCell ref="CN4:CO4"/>
  </mergeCells>
  <phoneticPr fontId="4"/>
  <conditionalFormatting sqref="A7:A9">
    <cfRule type="expression" dxfId="27" priority="20">
      <formula>OR($B$7="",$B$9="")</formula>
    </cfRule>
  </conditionalFormatting>
  <conditionalFormatting sqref="BJ3:BM3">
    <cfRule type="expression" dxfId="26" priority="19">
      <formula>$BJ$4=""</formula>
    </cfRule>
  </conditionalFormatting>
  <conditionalFormatting sqref="BY3:CJ3">
    <cfRule type="expression" dxfId="25" priority="18">
      <formula>OR($BY$4="",$CA$4="",$CC$4="",$CE$4="",$CG$4="",$CI$4="")</formula>
    </cfRule>
  </conditionalFormatting>
  <conditionalFormatting sqref="AZ7:BC9">
    <cfRule type="expression" dxfId="24" priority="17">
      <formula>OR($BD$9="",$BV$8="",$BV$9="")</formula>
    </cfRule>
  </conditionalFormatting>
  <conditionalFormatting sqref="A11:A29">
    <cfRule type="expression" dxfId="23" priority="16">
      <formula>OR($B$13="",$BW$13="",$BX$13="",$CF$13="")</formula>
    </cfRule>
  </conditionalFormatting>
  <conditionalFormatting sqref="BI31:BR31">
    <cfRule type="expression" dxfId="22" priority="15">
      <formula>OR($BR$33="",$BQ$35="",$BQ$36="")</formula>
    </cfRule>
  </conditionalFormatting>
  <conditionalFormatting sqref="BT31:CE31">
    <cfRule type="expression" dxfId="21" priority="14">
      <formula>OR($CE$33="",$CE$35="",$CE$36="")</formula>
    </cfRule>
  </conditionalFormatting>
  <conditionalFormatting sqref="CG31:CQ31">
    <cfRule type="expression" dxfId="20" priority="13">
      <formula>AND($CQ$32:$CQ$34="")</formula>
    </cfRule>
  </conditionalFormatting>
  <conditionalFormatting sqref="BF53:BS53">
    <cfRule type="expression" dxfId="19" priority="11">
      <formula>AND($AG$41&lt;&gt;"",$BL$54:$BL$63="",$BS$54:$BS$64="")</formula>
    </cfRule>
    <cfRule type="expression" dxfId="18" priority="12">
      <formula>AND($BL$54:$BL$63="",$BS$54:$BS$64="")</formula>
    </cfRule>
  </conditionalFormatting>
  <conditionalFormatting sqref="BV53:CE53">
    <cfRule type="expression" dxfId="17" priority="9">
      <formula>AND($AG$43&lt;&gt;"",$CE$54:$CE$61="")</formula>
    </cfRule>
    <cfRule type="expression" dxfId="16" priority="10">
      <formula>AND($CE$54:$CE$61="")</formula>
    </cfRule>
  </conditionalFormatting>
  <conditionalFormatting sqref="CF53:CO53">
    <cfRule type="expression" dxfId="15" priority="8">
      <formula>AND($CO$54:$CO$61="")</formula>
    </cfRule>
  </conditionalFormatting>
  <conditionalFormatting sqref="BV63:CO63">
    <cfRule type="expression" dxfId="14" priority="7">
      <formula>AND($CE$64:$CE$71="",$CO$64:$CO$71="")</formula>
    </cfRule>
  </conditionalFormatting>
  <conditionalFormatting sqref="BF66:BS66">
    <cfRule type="expression" dxfId="13" priority="6">
      <formula>OR(AND($BR$68="",$BS$68=""),AND($BR$69="",$BS$69=""),AND($BR$70="",$BS$70=""))</formula>
    </cfRule>
  </conditionalFormatting>
  <conditionalFormatting sqref="A46:V46">
    <cfRule type="expression" dxfId="12" priority="5">
      <formula>OR(AND($H$51:$I$70=""),AND($T$51:$T$70=""),AND($V$51:$V$70=""))</formula>
    </cfRule>
  </conditionalFormatting>
  <conditionalFormatting sqref="Y46:AG46">
    <cfRule type="expression" dxfId="11" priority="4">
      <formula>AND($AG$47:$AG$50="")</formula>
    </cfRule>
  </conditionalFormatting>
  <conditionalFormatting sqref="BR11:BS14">
    <cfRule type="expression" dxfId="10" priority="3">
      <formula>AND($B$15&lt;&gt;"",$BR$15:$BS$24="")</formula>
    </cfRule>
  </conditionalFormatting>
  <conditionalFormatting sqref="AY40:BA51">
    <cfRule type="expression" dxfId="9" priority="1">
      <formula>AND($BP$42:$CQ$45="",$BP$47:$CQ$47="",$BP$50:$CI$51="")</formula>
    </cfRule>
  </conditionalFormatting>
  <conditionalFormatting sqref="A36:A44">
    <cfRule type="expression" dxfId="8" priority="21">
      <formula>OR(AND($AG$39:$AG$44=""),AND($AO$39:$AO$44=""),AND($AW$39:$AW$44=""))</formula>
    </cfRule>
  </conditionalFormatting>
  <conditionalFormatting sqref="AY36">
    <cfRule type="expression" dxfId="7" priority="22">
      <formula>$BF$38=""</formula>
    </cfRule>
  </conditionalFormatting>
  <conditionalFormatting sqref="A31:BG31">
    <cfRule type="expression" dxfId="6" priority="23">
      <formula>AND($BF$38&lt;&gt;"",$B$34:$BG$34="")</formula>
    </cfRule>
    <cfRule type="expression" dxfId="5" priority="24">
      <formula>AND($AG$39&lt;&gt;"",B$33:$BG$33="")</formula>
    </cfRule>
    <cfRule type="expression" dxfId="4" priority="25">
      <formula>$B$33:$BG$34=""</formula>
    </cfRule>
  </conditionalFormatting>
  <conditionalFormatting sqref="Y52:AG52">
    <cfRule type="expression" dxfId="3" priority="2">
      <formula>AND(#REF!&gt;0,$AG$53:$AG$69="",$AR$46:$AR$71="",$BC$53:$BC$70="")</formula>
    </cfRule>
  </conditionalFormatting>
  <printOptions horizontalCentered="1" verticalCentered="1"/>
  <pageMargins left="0" right="0" top="0.39370078740157483" bottom="0" header="0.31496062992125984" footer="0"/>
  <pageSetup paperSize="9" scale="50" firstPageNumber="0" pageOrder="overThenDown" orientation="portrait" useFirstPageNumber="1"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180"/>
  <sheetViews>
    <sheetView zoomScale="85" zoomScaleNormal="85" workbookViewId="0">
      <pane ySplit="1" topLeftCell="A2" activePane="bottomLeft" state="frozen"/>
      <selection activeCell="I7" sqref="I7:J8"/>
      <selection pane="bottomLeft"/>
    </sheetView>
  </sheetViews>
  <sheetFormatPr defaultRowHeight="18.75"/>
  <cols>
    <col min="1" max="1" width="27.75" style="598" customWidth="1"/>
    <col min="2" max="2" width="0" style="598" hidden="1" customWidth="1"/>
    <col min="3" max="3" width="11" style="598" bestFit="1" customWidth="1"/>
    <col min="4" max="4" width="19.25" style="598" bestFit="1" customWidth="1"/>
    <col min="5" max="5" width="9" style="598"/>
    <col min="6" max="6" width="11" style="598" bestFit="1" customWidth="1"/>
    <col min="7" max="16384" width="9" style="598"/>
  </cols>
  <sheetData>
    <row r="1" spans="1:6">
      <c r="A1" s="605" t="s">
        <v>1749</v>
      </c>
      <c r="B1" s="605" t="s">
        <v>1944</v>
      </c>
      <c r="C1" s="605" t="s">
        <v>1747</v>
      </c>
      <c r="D1" s="605" t="s">
        <v>1748</v>
      </c>
      <c r="F1" s="606" t="s">
        <v>1945</v>
      </c>
    </row>
    <row r="2" spans="1:6">
      <c r="A2" s="602" t="s">
        <v>1960</v>
      </c>
      <c r="B2" s="602">
        <v>51</v>
      </c>
      <c r="C2" s="602" t="s">
        <v>406</v>
      </c>
      <c r="D2" s="602" t="s">
        <v>1770</v>
      </c>
    </row>
    <row r="3" spans="1:6">
      <c r="A3" s="603" t="s">
        <v>1771</v>
      </c>
      <c r="B3" s="603">
        <v>51</v>
      </c>
      <c r="C3" s="603" t="s">
        <v>401</v>
      </c>
      <c r="D3" s="603" t="s">
        <v>1783</v>
      </c>
    </row>
    <row r="4" spans="1:6">
      <c r="A4" s="603" t="s">
        <v>1771</v>
      </c>
      <c r="B4" s="603">
        <v>51</v>
      </c>
      <c r="C4" s="603" t="s">
        <v>394</v>
      </c>
      <c r="D4" s="603" t="s">
        <v>1784</v>
      </c>
    </row>
    <row r="5" spans="1:6">
      <c r="A5" s="603" t="s">
        <v>1771</v>
      </c>
      <c r="B5" s="603">
        <v>51</v>
      </c>
      <c r="C5" s="603" t="s">
        <v>405</v>
      </c>
      <c r="D5" s="603" t="s">
        <v>1809</v>
      </c>
    </row>
    <row r="6" spans="1:6">
      <c r="A6" s="603" t="s">
        <v>1771</v>
      </c>
      <c r="B6" s="603">
        <v>51</v>
      </c>
      <c r="C6" s="603" t="s">
        <v>392</v>
      </c>
      <c r="D6" s="603" t="s">
        <v>1823</v>
      </c>
    </row>
    <row r="7" spans="1:6">
      <c r="A7" s="603" t="s">
        <v>1771</v>
      </c>
      <c r="B7" s="603">
        <v>51</v>
      </c>
      <c r="C7" s="603" t="s">
        <v>408</v>
      </c>
      <c r="D7" s="603" t="s">
        <v>1845</v>
      </c>
    </row>
    <row r="8" spans="1:6">
      <c r="A8" s="603" t="s">
        <v>1771</v>
      </c>
      <c r="B8" s="603">
        <v>51</v>
      </c>
      <c r="C8" s="603" t="s">
        <v>1859</v>
      </c>
      <c r="D8" s="603" t="s">
        <v>1860</v>
      </c>
    </row>
    <row r="9" spans="1:6">
      <c r="A9" s="604" t="s">
        <v>1771</v>
      </c>
      <c r="B9" s="604">
        <v>51</v>
      </c>
      <c r="C9" s="604" t="s">
        <v>407</v>
      </c>
      <c r="D9" s="604" t="s">
        <v>1866</v>
      </c>
    </row>
    <row r="10" spans="1:6">
      <c r="A10" s="602" t="s">
        <v>1947</v>
      </c>
      <c r="B10" s="602">
        <v>52</v>
      </c>
      <c r="C10" s="602" t="s">
        <v>436</v>
      </c>
      <c r="D10" s="602" t="s">
        <v>1794</v>
      </c>
    </row>
    <row r="11" spans="1:6">
      <c r="A11" s="603" t="s">
        <v>1946</v>
      </c>
      <c r="B11" s="603">
        <v>52</v>
      </c>
      <c r="C11" s="603" t="s">
        <v>427</v>
      </c>
      <c r="D11" s="603" t="s">
        <v>1808</v>
      </c>
    </row>
    <row r="12" spans="1:6">
      <c r="A12" s="603" t="s">
        <v>1946</v>
      </c>
      <c r="B12" s="603">
        <v>52</v>
      </c>
      <c r="C12" s="603" t="s">
        <v>432</v>
      </c>
      <c r="D12" s="603" t="s">
        <v>1829</v>
      </c>
    </row>
    <row r="13" spans="1:6">
      <c r="A13" s="603" t="s">
        <v>1946</v>
      </c>
      <c r="B13" s="603">
        <v>52</v>
      </c>
      <c r="C13" s="603" t="s">
        <v>422</v>
      </c>
      <c r="D13" s="603" t="s">
        <v>1844</v>
      </c>
    </row>
    <row r="14" spans="1:6">
      <c r="A14" s="603" t="s">
        <v>1946</v>
      </c>
      <c r="B14" s="603">
        <v>52</v>
      </c>
      <c r="C14" s="603" t="s">
        <v>429</v>
      </c>
      <c r="D14" s="603" t="s">
        <v>1882</v>
      </c>
    </row>
    <row r="15" spans="1:6">
      <c r="A15" s="603" t="s">
        <v>1946</v>
      </c>
      <c r="B15" s="603">
        <v>52</v>
      </c>
      <c r="C15" s="603" t="s">
        <v>413</v>
      </c>
      <c r="D15" s="603" t="s">
        <v>1892</v>
      </c>
    </row>
    <row r="16" spans="1:6">
      <c r="A16" s="603" t="s">
        <v>1946</v>
      </c>
      <c r="B16" s="603">
        <v>52</v>
      </c>
      <c r="C16" s="603" t="s">
        <v>420</v>
      </c>
      <c r="D16" s="603" t="s">
        <v>1907</v>
      </c>
    </row>
    <row r="17" spans="1:4">
      <c r="A17" s="603" t="s">
        <v>1946</v>
      </c>
      <c r="B17" s="603">
        <v>52</v>
      </c>
      <c r="C17" s="603" t="s">
        <v>1911</v>
      </c>
      <c r="D17" s="603" t="s">
        <v>1912</v>
      </c>
    </row>
    <row r="18" spans="1:4">
      <c r="A18" s="603" t="s">
        <v>1946</v>
      </c>
      <c r="B18" s="603">
        <v>52</v>
      </c>
      <c r="C18" s="603" t="s">
        <v>419</v>
      </c>
      <c r="D18" s="603" t="s">
        <v>1920</v>
      </c>
    </row>
    <row r="19" spans="1:4">
      <c r="A19" s="603" t="s">
        <v>1946</v>
      </c>
      <c r="B19" s="603">
        <v>52</v>
      </c>
      <c r="C19" s="603" t="s">
        <v>434</v>
      </c>
      <c r="D19" s="603" t="s">
        <v>1927</v>
      </c>
    </row>
    <row r="20" spans="1:4">
      <c r="A20" s="604" t="s">
        <v>1946</v>
      </c>
      <c r="B20" s="604">
        <v>52</v>
      </c>
      <c r="C20" s="604" t="s">
        <v>435</v>
      </c>
      <c r="D20" s="604" t="s">
        <v>1929</v>
      </c>
    </row>
    <row r="21" spans="1:4">
      <c r="A21" s="602" t="s">
        <v>1949</v>
      </c>
      <c r="B21" s="602">
        <v>53</v>
      </c>
      <c r="C21" s="602" t="s">
        <v>439</v>
      </c>
      <c r="D21" s="602" t="s">
        <v>1762</v>
      </c>
    </row>
    <row r="22" spans="1:4">
      <c r="A22" s="603" t="s">
        <v>1948</v>
      </c>
      <c r="B22" s="603">
        <v>53</v>
      </c>
      <c r="C22" s="603" t="s">
        <v>442</v>
      </c>
      <c r="D22" s="603" t="s">
        <v>1772</v>
      </c>
    </row>
    <row r="23" spans="1:4">
      <c r="A23" s="603" t="s">
        <v>1948</v>
      </c>
      <c r="B23" s="603">
        <v>53</v>
      </c>
      <c r="C23" s="603" t="s">
        <v>437</v>
      </c>
      <c r="D23" s="603" t="s">
        <v>1781</v>
      </c>
    </row>
    <row r="24" spans="1:4">
      <c r="A24" s="603" t="s">
        <v>1948</v>
      </c>
      <c r="B24" s="603">
        <v>53</v>
      </c>
      <c r="C24" s="603" t="s">
        <v>441</v>
      </c>
      <c r="D24" s="603" t="s">
        <v>1791</v>
      </c>
    </row>
    <row r="25" spans="1:4">
      <c r="A25" s="603" t="s">
        <v>1948</v>
      </c>
      <c r="B25" s="603">
        <v>53</v>
      </c>
      <c r="C25" s="603" t="s">
        <v>440</v>
      </c>
      <c r="D25" s="603" t="s">
        <v>1799</v>
      </c>
    </row>
    <row r="26" spans="1:4">
      <c r="A26" s="603" t="s">
        <v>1948</v>
      </c>
      <c r="B26" s="603">
        <v>53</v>
      </c>
      <c r="C26" s="603" t="s">
        <v>438</v>
      </c>
      <c r="D26" s="603" t="s">
        <v>1805</v>
      </c>
    </row>
    <row r="27" spans="1:4">
      <c r="A27" s="604" t="s">
        <v>1948</v>
      </c>
      <c r="B27" s="604">
        <v>53</v>
      </c>
      <c r="C27" s="604" t="s">
        <v>443</v>
      </c>
      <c r="D27" s="604" t="s">
        <v>1851</v>
      </c>
    </row>
    <row r="28" spans="1:4">
      <c r="A28" s="602" t="s">
        <v>1951</v>
      </c>
      <c r="B28" s="602">
        <v>54</v>
      </c>
      <c r="C28" s="602" t="s">
        <v>465</v>
      </c>
      <c r="D28" s="602" t="s">
        <v>1752</v>
      </c>
    </row>
    <row r="29" spans="1:4">
      <c r="A29" s="603" t="s">
        <v>1950</v>
      </c>
      <c r="B29" s="603">
        <v>54</v>
      </c>
      <c r="C29" s="603" t="s">
        <v>458</v>
      </c>
      <c r="D29" s="603" t="s">
        <v>1773</v>
      </c>
    </row>
    <row r="30" spans="1:4">
      <c r="A30" s="603" t="s">
        <v>1950</v>
      </c>
      <c r="B30" s="603">
        <v>54</v>
      </c>
      <c r="C30" s="603" t="s">
        <v>445</v>
      </c>
      <c r="D30" s="603" t="s">
        <v>1796</v>
      </c>
    </row>
    <row r="31" spans="1:4">
      <c r="A31" s="603" t="s">
        <v>1950</v>
      </c>
      <c r="B31" s="603">
        <v>54</v>
      </c>
      <c r="C31" s="603" t="s">
        <v>460</v>
      </c>
      <c r="D31" s="603" t="s">
        <v>1807</v>
      </c>
    </row>
    <row r="32" spans="1:4">
      <c r="A32" s="603" t="s">
        <v>1950</v>
      </c>
      <c r="B32" s="603">
        <v>54</v>
      </c>
      <c r="C32" s="603" t="s">
        <v>454</v>
      </c>
      <c r="D32" s="603" t="s">
        <v>1811</v>
      </c>
    </row>
    <row r="33" spans="1:4">
      <c r="A33" s="603" t="s">
        <v>1950</v>
      </c>
      <c r="B33" s="603">
        <v>54</v>
      </c>
      <c r="C33" s="603" t="s">
        <v>455</v>
      </c>
      <c r="D33" s="603" t="s">
        <v>1812</v>
      </c>
    </row>
    <row r="34" spans="1:4">
      <c r="A34" s="603" t="s">
        <v>1950</v>
      </c>
      <c r="B34" s="603">
        <v>54</v>
      </c>
      <c r="C34" s="603" t="s">
        <v>457</v>
      </c>
      <c r="D34" s="603" t="s">
        <v>1813</v>
      </c>
    </row>
    <row r="35" spans="1:4">
      <c r="A35" s="603" t="s">
        <v>1950</v>
      </c>
      <c r="B35" s="603">
        <v>54</v>
      </c>
      <c r="C35" s="603" t="s">
        <v>456</v>
      </c>
      <c r="D35" s="603" t="s">
        <v>1817</v>
      </c>
    </row>
    <row r="36" spans="1:4">
      <c r="A36" s="603" t="s">
        <v>1950</v>
      </c>
      <c r="B36" s="603">
        <v>54</v>
      </c>
      <c r="C36" s="603" t="s">
        <v>449</v>
      </c>
      <c r="D36" s="603" t="s">
        <v>1819</v>
      </c>
    </row>
    <row r="37" spans="1:4">
      <c r="A37" s="603" t="s">
        <v>1950</v>
      </c>
      <c r="B37" s="603">
        <v>54</v>
      </c>
      <c r="C37" s="603" t="s">
        <v>447</v>
      </c>
      <c r="D37" s="603" t="s">
        <v>1835</v>
      </c>
    </row>
    <row r="38" spans="1:4">
      <c r="A38" s="603" t="s">
        <v>1950</v>
      </c>
      <c r="B38" s="603">
        <v>54</v>
      </c>
      <c r="C38" s="603" t="s">
        <v>461</v>
      </c>
      <c r="D38" s="603" t="s">
        <v>1839</v>
      </c>
    </row>
    <row r="39" spans="1:4">
      <c r="A39" s="603" t="s">
        <v>1950</v>
      </c>
      <c r="B39" s="603">
        <v>54</v>
      </c>
      <c r="C39" s="603" t="s">
        <v>448</v>
      </c>
      <c r="D39" s="603" t="s">
        <v>1849</v>
      </c>
    </row>
    <row r="40" spans="1:4">
      <c r="A40" s="603" t="s">
        <v>1950</v>
      </c>
      <c r="B40" s="603">
        <v>54</v>
      </c>
      <c r="C40" s="603" t="s">
        <v>459</v>
      </c>
      <c r="D40" s="603" t="s">
        <v>1871</v>
      </c>
    </row>
    <row r="41" spans="1:4">
      <c r="A41" s="603" t="s">
        <v>1950</v>
      </c>
      <c r="B41" s="603">
        <v>54</v>
      </c>
      <c r="C41" s="603" t="s">
        <v>463</v>
      </c>
      <c r="D41" s="603" t="s">
        <v>1886</v>
      </c>
    </row>
    <row r="42" spans="1:4">
      <c r="A42" s="603" t="s">
        <v>1950</v>
      </c>
      <c r="B42" s="603">
        <v>54</v>
      </c>
      <c r="C42" s="603" t="s">
        <v>451</v>
      </c>
      <c r="D42" s="603" t="s">
        <v>1888</v>
      </c>
    </row>
    <row r="43" spans="1:4">
      <c r="A43" s="603" t="s">
        <v>1950</v>
      </c>
      <c r="B43" s="603">
        <v>54</v>
      </c>
      <c r="C43" s="603" t="s">
        <v>462</v>
      </c>
      <c r="D43" s="603" t="s">
        <v>1909</v>
      </c>
    </row>
    <row r="44" spans="1:4">
      <c r="A44" s="603" t="s">
        <v>1950</v>
      </c>
      <c r="B44" s="603">
        <v>54</v>
      </c>
      <c r="C44" s="603" t="s">
        <v>452</v>
      </c>
      <c r="D44" s="603" t="s">
        <v>1919</v>
      </c>
    </row>
    <row r="45" spans="1:4">
      <c r="A45" s="603" t="s">
        <v>1950</v>
      </c>
      <c r="B45" s="603">
        <v>54</v>
      </c>
      <c r="C45" s="603" t="s">
        <v>464</v>
      </c>
      <c r="D45" s="603" t="s">
        <v>1933</v>
      </c>
    </row>
    <row r="46" spans="1:4">
      <c r="A46" s="603" t="s">
        <v>1950</v>
      </c>
      <c r="B46" s="603">
        <v>54</v>
      </c>
      <c r="C46" s="603" t="s">
        <v>450</v>
      </c>
      <c r="D46" s="603" t="s">
        <v>1935</v>
      </c>
    </row>
    <row r="47" spans="1:4">
      <c r="A47" s="604" t="s">
        <v>1950</v>
      </c>
      <c r="B47" s="604">
        <v>54</v>
      </c>
      <c r="C47" s="604" t="s">
        <v>453</v>
      </c>
      <c r="D47" s="604" t="s">
        <v>1939</v>
      </c>
    </row>
    <row r="48" spans="1:4">
      <c r="A48" s="602" t="s">
        <v>1961</v>
      </c>
      <c r="B48" s="602">
        <v>55</v>
      </c>
      <c r="C48" s="602" t="s">
        <v>474</v>
      </c>
      <c r="D48" s="602" t="s">
        <v>1754</v>
      </c>
    </row>
    <row r="49" spans="1:4">
      <c r="A49" s="603" t="s">
        <v>1755</v>
      </c>
      <c r="B49" s="603">
        <v>55</v>
      </c>
      <c r="C49" s="603" t="s">
        <v>472</v>
      </c>
      <c r="D49" s="603" t="s">
        <v>1757</v>
      </c>
    </row>
    <row r="50" spans="1:4">
      <c r="A50" s="603" t="s">
        <v>1755</v>
      </c>
      <c r="B50" s="603">
        <v>55</v>
      </c>
      <c r="C50" s="603" t="s">
        <v>468</v>
      </c>
      <c r="D50" s="603" t="s">
        <v>1774</v>
      </c>
    </row>
    <row r="51" spans="1:4">
      <c r="A51" s="603" t="s">
        <v>1755</v>
      </c>
      <c r="B51" s="603">
        <v>55</v>
      </c>
      <c r="C51" s="603" t="s">
        <v>482</v>
      </c>
      <c r="D51" s="603" t="s">
        <v>1775</v>
      </c>
    </row>
    <row r="52" spans="1:4">
      <c r="A52" s="603" t="s">
        <v>1755</v>
      </c>
      <c r="B52" s="603">
        <v>55</v>
      </c>
      <c r="C52" s="603" t="s">
        <v>493</v>
      </c>
      <c r="D52" s="603" t="s">
        <v>1776</v>
      </c>
    </row>
    <row r="53" spans="1:4">
      <c r="A53" s="603" t="s">
        <v>1755</v>
      </c>
      <c r="B53" s="603">
        <v>55</v>
      </c>
      <c r="C53" s="603" t="s">
        <v>497</v>
      </c>
      <c r="D53" s="603" t="s">
        <v>1780</v>
      </c>
    </row>
    <row r="54" spans="1:4">
      <c r="A54" s="603" t="s">
        <v>1755</v>
      </c>
      <c r="B54" s="603">
        <v>55</v>
      </c>
      <c r="C54" s="603" t="s">
        <v>488</v>
      </c>
      <c r="D54" s="603" t="s">
        <v>1804</v>
      </c>
    </row>
    <row r="55" spans="1:4">
      <c r="A55" s="603" t="s">
        <v>1755</v>
      </c>
      <c r="B55" s="603">
        <v>55</v>
      </c>
      <c r="C55" s="603" t="s">
        <v>491</v>
      </c>
      <c r="D55" s="603" t="s">
        <v>1818</v>
      </c>
    </row>
    <row r="56" spans="1:4">
      <c r="A56" s="603" t="s">
        <v>1755</v>
      </c>
      <c r="B56" s="603">
        <v>55</v>
      </c>
      <c r="C56" s="603" t="s">
        <v>494</v>
      </c>
      <c r="D56" s="603" t="s">
        <v>1847</v>
      </c>
    </row>
    <row r="57" spans="1:4">
      <c r="A57" s="603" t="s">
        <v>1755</v>
      </c>
      <c r="B57" s="603">
        <v>55</v>
      </c>
      <c r="C57" s="603" t="s">
        <v>480</v>
      </c>
      <c r="D57" s="603" t="s">
        <v>1850</v>
      </c>
    </row>
    <row r="58" spans="1:4">
      <c r="A58" s="603" t="s">
        <v>1755</v>
      </c>
      <c r="B58" s="603">
        <v>55</v>
      </c>
      <c r="C58" s="603" t="s">
        <v>478</v>
      </c>
      <c r="D58" s="603" t="s">
        <v>1855</v>
      </c>
    </row>
    <row r="59" spans="1:4">
      <c r="A59" s="603" t="s">
        <v>1755</v>
      </c>
      <c r="B59" s="603">
        <v>55</v>
      </c>
      <c r="C59" s="603" t="s">
        <v>496</v>
      </c>
      <c r="D59" s="603" t="s">
        <v>1858</v>
      </c>
    </row>
    <row r="60" spans="1:4">
      <c r="A60" s="603" t="s">
        <v>1755</v>
      </c>
      <c r="B60" s="603">
        <v>55</v>
      </c>
      <c r="C60" s="603" t="s">
        <v>492</v>
      </c>
      <c r="D60" s="603" t="s">
        <v>1861</v>
      </c>
    </row>
    <row r="61" spans="1:4">
      <c r="A61" s="603" t="s">
        <v>1755</v>
      </c>
      <c r="B61" s="603">
        <v>55</v>
      </c>
      <c r="C61" s="603" t="s">
        <v>487</v>
      </c>
      <c r="D61" s="603" t="s">
        <v>1875</v>
      </c>
    </row>
    <row r="62" spans="1:4">
      <c r="A62" s="603" t="s">
        <v>1755</v>
      </c>
      <c r="B62" s="603">
        <v>55</v>
      </c>
      <c r="C62" s="603" t="s">
        <v>490</v>
      </c>
      <c r="D62" s="603" t="s">
        <v>1880</v>
      </c>
    </row>
    <row r="63" spans="1:4">
      <c r="A63" s="603" t="s">
        <v>1755</v>
      </c>
      <c r="B63" s="603">
        <v>55</v>
      </c>
      <c r="C63" s="603" t="s">
        <v>486</v>
      </c>
      <c r="D63" s="603" t="s">
        <v>1884</v>
      </c>
    </row>
    <row r="64" spans="1:4">
      <c r="A64" s="603" t="s">
        <v>1755</v>
      </c>
      <c r="B64" s="603">
        <v>55</v>
      </c>
      <c r="C64" s="603" t="s">
        <v>499</v>
      </c>
      <c r="D64" s="603" t="s">
        <v>1889</v>
      </c>
    </row>
    <row r="65" spans="1:4">
      <c r="A65" s="603" t="s">
        <v>1755</v>
      </c>
      <c r="B65" s="603">
        <v>55</v>
      </c>
      <c r="C65" s="603" t="s">
        <v>470</v>
      </c>
      <c r="D65" s="603" t="s">
        <v>1901</v>
      </c>
    </row>
    <row r="66" spans="1:4">
      <c r="A66" s="603" t="s">
        <v>1755</v>
      </c>
      <c r="B66" s="603">
        <v>55</v>
      </c>
      <c r="C66" s="603" t="s">
        <v>484</v>
      </c>
      <c r="D66" s="603" t="s">
        <v>1906</v>
      </c>
    </row>
    <row r="67" spans="1:4">
      <c r="A67" s="603" t="s">
        <v>1755</v>
      </c>
      <c r="B67" s="603">
        <v>55</v>
      </c>
      <c r="C67" s="603" t="s">
        <v>498</v>
      </c>
      <c r="D67" s="603" t="s">
        <v>1913</v>
      </c>
    </row>
    <row r="68" spans="1:4">
      <c r="A68" s="603" t="s">
        <v>1755</v>
      </c>
      <c r="B68" s="603">
        <v>55</v>
      </c>
      <c r="C68" s="603" t="s">
        <v>476</v>
      </c>
      <c r="D68" s="603" t="s">
        <v>1921</v>
      </c>
    </row>
    <row r="69" spans="1:4">
      <c r="A69" s="603" t="s">
        <v>1755</v>
      </c>
      <c r="B69" s="603">
        <v>55</v>
      </c>
      <c r="C69" s="603" t="s">
        <v>495</v>
      </c>
      <c r="D69" s="603" t="s">
        <v>1926</v>
      </c>
    </row>
    <row r="70" spans="1:4">
      <c r="A70" s="603" t="s">
        <v>1755</v>
      </c>
      <c r="B70" s="603">
        <v>55</v>
      </c>
      <c r="C70" s="603" t="s">
        <v>466</v>
      </c>
      <c r="D70" s="603" t="s">
        <v>1930</v>
      </c>
    </row>
    <row r="71" spans="1:4">
      <c r="A71" s="604" t="s">
        <v>1755</v>
      </c>
      <c r="B71" s="604">
        <v>55</v>
      </c>
      <c r="C71" s="604" t="s">
        <v>489</v>
      </c>
      <c r="D71" s="604" t="s">
        <v>1932</v>
      </c>
    </row>
    <row r="72" spans="1:4">
      <c r="A72" s="602" t="s">
        <v>1962</v>
      </c>
      <c r="B72" s="602">
        <v>56</v>
      </c>
      <c r="C72" s="602" t="s">
        <v>512</v>
      </c>
      <c r="D72" s="602" t="s">
        <v>1750</v>
      </c>
    </row>
    <row r="73" spans="1:4">
      <c r="A73" s="603" t="s">
        <v>1751</v>
      </c>
      <c r="B73" s="603">
        <v>56</v>
      </c>
      <c r="C73" s="603" t="s">
        <v>500</v>
      </c>
      <c r="D73" s="603" t="s">
        <v>1756</v>
      </c>
    </row>
    <row r="74" spans="1:4">
      <c r="A74" s="603" t="s">
        <v>1751</v>
      </c>
      <c r="B74" s="603">
        <v>56</v>
      </c>
      <c r="C74" s="603" t="s">
        <v>524</v>
      </c>
      <c r="D74" s="603" t="s">
        <v>1797</v>
      </c>
    </row>
    <row r="75" spans="1:4">
      <c r="A75" s="603" t="s">
        <v>1751</v>
      </c>
      <c r="B75" s="603">
        <v>56</v>
      </c>
      <c r="C75" s="603" t="s">
        <v>513</v>
      </c>
      <c r="D75" s="603" t="s">
        <v>1802</v>
      </c>
    </row>
    <row r="76" spans="1:4">
      <c r="A76" s="603" t="s">
        <v>1751</v>
      </c>
      <c r="B76" s="603">
        <v>56</v>
      </c>
      <c r="C76" s="603" t="s">
        <v>516</v>
      </c>
      <c r="D76" s="603" t="s">
        <v>1806</v>
      </c>
    </row>
    <row r="77" spans="1:4">
      <c r="A77" s="603" t="s">
        <v>1751</v>
      </c>
      <c r="B77" s="603">
        <v>56</v>
      </c>
      <c r="C77" s="603" t="s">
        <v>521</v>
      </c>
      <c r="D77" s="603" t="s">
        <v>1821</v>
      </c>
    </row>
    <row r="78" spans="1:4">
      <c r="A78" s="603" t="s">
        <v>1751</v>
      </c>
      <c r="B78" s="603">
        <v>56</v>
      </c>
      <c r="C78" s="603" t="s">
        <v>502</v>
      </c>
      <c r="D78" s="603" t="s">
        <v>1831</v>
      </c>
    </row>
    <row r="79" spans="1:4">
      <c r="A79" s="603" t="s">
        <v>1751</v>
      </c>
      <c r="B79" s="603">
        <v>56</v>
      </c>
      <c r="C79" s="603" t="s">
        <v>519</v>
      </c>
      <c r="D79" s="603" t="s">
        <v>1837</v>
      </c>
    </row>
    <row r="80" spans="1:4">
      <c r="A80" s="603" t="s">
        <v>1751</v>
      </c>
      <c r="B80" s="603">
        <v>56</v>
      </c>
      <c r="C80" s="603" t="s">
        <v>522</v>
      </c>
      <c r="D80" s="603" t="s">
        <v>1838</v>
      </c>
    </row>
    <row r="81" spans="1:4">
      <c r="A81" s="603" t="s">
        <v>1751</v>
      </c>
      <c r="B81" s="603">
        <v>56</v>
      </c>
      <c r="C81" s="603" t="s">
        <v>508</v>
      </c>
      <c r="D81" s="603" t="s">
        <v>1854</v>
      </c>
    </row>
    <row r="82" spans="1:4">
      <c r="A82" s="603" t="s">
        <v>1751</v>
      </c>
      <c r="B82" s="603">
        <v>56</v>
      </c>
      <c r="C82" s="603" t="s">
        <v>510</v>
      </c>
      <c r="D82" s="603" t="s">
        <v>1867</v>
      </c>
    </row>
    <row r="83" spans="1:4">
      <c r="A83" s="603" t="s">
        <v>1751</v>
      </c>
      <c r="B83" s="603">
        <v>56</v>
      </c>
      <c r="C83" s="603" t="s">
        <v>525</v>
      </c>
      <c r="D83" s="603" t="s">
        <v>1876</v>
      </c>
    </row>
    <row r="84" spans="1:4">
      <c r="A84" s="603" t="s">
        <v>1751</v>
      </c>
      <c r="B84" s="603">
        <v>56</v>
      </c>
      <c r="C84" s="603" t="s">
        <v>517</v>
      </c>
      <c r="D84" s="603" t="s">
        <v>1881</v>
      </c>
    </row>
    <row r="85" spans="1:4">
      <c r="A85" s="603" t="s">
        <v>1751</v>
      </c>
      <c r="B85" s="603">
        <v>56</v>
      </c>
      <c r="C85" s="603" t="s">
        <v>504</v>
      </c>
      <c r="D85" s="603" t="s">
        <v>1883</v>
      </c>
    </row>
    <row r="86" spans="1:4">
      <c r="A86" s="603" t="s">
        <v>1751</v>
      </c>
      <c r="B86" s="603">
        <v>56</v>
      </c>
      <c r="C86" s="603" t="s">
        <v>515</v>
      </c>
      <c r="D86" s="603" t="s">
        <v>1896</v>
      </c>
    </row>
    <row r="87" spans="1:4">
      <c r="A87" s="603" t="s">
        <v>1751</v>
      </c>
      <c r="B87" s="603">
        <v>56</v>
      </c>
      <c r="C87" s="603" t="s">
        <v>509</v>
      </c>
      <c r="D87" s="603" t="s">
        <v>1897</v>
      </c>
    </row>
    <row r="88" spans="1:4">
      <c r="A88" s="603" t="s">
        <v>1751</v>
      </c>
      <c r="B88" s="603">
        <v>56</v>
      </c>
      <c r="C88" s="603" t="s">
        <v>514</v>
      </c>
      <c r="D88" s="603" t="s">
        <v>1898</v>
      </c>
    </row>
    <row r="89" spans="1:4">
      <c r="A89" s="603" t="s">
        <v>1751</v>
      </c>
      <c r="B89" s="603">
        <v>56</v>
      </c>
      <c r="C89" s="603" t="s">
        <v>511</v>
      </c>
      <c r="D89" s="603" t="s">
        <v>1900</v>
      </c>
    </row>
    <row r="90" spans="1:4">
      <c r="A90" s="603" t="s">
        <v>1751</v>
      </c>
      <c r="B90" s="603">
        <v>56</v>
      </c>
      <c r="C90" s="603" t="s">
        <v>523</v>
      </c>
      <c r="D90" s="603" t="s">
        <v>1902</v>
      </c>
    </row>
    <row r="91" spans="1:4">
      <c r="A91" s="603" t="s">
        <v>1751</v>
      </c>
      <c r="B91" s="603">
        <v>56</v>
      </c>
      <c r="C91" s="603" t="s">
        <v>506</v>
      </c>
      <c r="D91" s="603" t="s">
        <v>1908</v>
      </c>
    </row>
    <row r="92" spans="1:4">
      <c r="A92" s="603" t="s">
        <v>1751</v>
      </c>
      <c r="B92" s="603">
        <v>56</v>
      </c>
      <c r="C92" s="603" t="s">
        <v>526</v>
      </c>
      <c r="D92" s="603" t="s">
        <v>1914</v>
      </c>
    </row>
    <row r="93" spans="1:4">
      <c r="A93" s="603" t="s">
        <v>1751</v>
      </c>
      <c r="B93" s="603">
        <v>56</v>
      </c>
      <c r="C93" s="603" t="s">
        <v>518</v>
      </c>
      <c r="D93" s="603" t="s">
        <v>1922</v>
      </c>
    </row>
    <row r="94" spans="1:4">
      <c r="A94" s="604" t="s">
        <v>1751</v>
      </c>
      <c r="B94" s="604">
        <v>56</v>
      </c>
      <c r="C94" s="604" t="s">
        <v>520</v>
      </c>
      <c r="D94" s="604" t="s">
        <v>1943</v>
      </c>
    </row>
    <row r="95" spans="1:4">
      <c r="A95" s="602" t="s">
        <v>1953</v>
      </c>
      <c r="B95" s="602">
        <v>57</v>
      </c>
      <c r="C95" s="602" t="s">
        <v>534</v>
      </c>
      <c r="D95" s="602" t="s">
        <v>1787</v>
      </c>
    </row>
    <row r="96" spans="1:4">
      <c r="A96" s="603" t="s">
        <v>1952</v>
      </c>
      <c r="B96" s="603">
        <v>57</v>
      </c>
      <c r="C96" s="603" t="s">
        <v>530</v>
      </c>
      <c r="D96" s="603" t="s">
        <v>1801</v>
      </c>
    </row>
    <row r="97" spans="1:4">
      <c r="A97" s="603" t="s">
        <v>1952</v>
      </c>
      <c r="B97" s="603">
        <v>57</v>
      </c>
      <c r="C97" s="603" t="s">
        <v>533</v>
      </c>
      <c r="D97" s="603" t="s">
        <v>1841</v>
      </c>
    </row>
    <row r="98" spans="1:4">
      <c r="A98" s="603" t="s">
        <v>1952</v>
      </c>
      <c r="B98" s="603">
        <v>57</v>
      </c>
      <c r="C98" s="603" t="s">
        <v>535</v>
      </c>
      <c r="D98" s="603" t="s">
        <v>1864</v>
      </c>
    </row>
    <row r="99" spans="1:4">
      <c r="A99" s="603" t="s">
        <v>1952</v>
      </c>
      <c r="B99" s="603">
        <v>57</v>
      </c>
      <c r="C99" s="603" t="s">
        <v>531</v>
      </c>
      <c r="D99" s="603" t="s">
        <v>1870</v>
      </c>
    </row>
    <row r="100" spans="1:4">
      <c r="A100" s="603" t="s">
        <v>1952</v>
      </c>
      <c r="B100" s="603">
        <v>57</v>
      </c>
      <c r="C100" s="603" t="s">
        <v>532</v>
      </c>
      <c r="D100" s="603" t="s">
        <v>1893</v>
      </c>
    </row>
    <row r="101" spans="1:4">
      <c r="A101" s="603" t="s">
        <v>1952</v>
      </c>
      <c r="B101" s="603">
        <v>57</v>
      </c>
      <c r="C101" s="603" t="s">
        <v>529</v>
      </c>
      <c r="D101" s="603" t="s">
        <v>1918</v>
      </c>
    </row>
    <row r="102" spans="1:4">
      <c r="A102" s="604" t="s">
        <v>1952</v>
      </c>
      <c r="B102" s="604">
        <v>57</v>
      </c>
      <c r="C102" s="604" t="s">
        <v>527</v>
      </c>
      <c r="D102" s="604" t="s">
        <v>1940</v>
      </c>
    </row>
    <row r="103" spans="1:4">
      <c r="A103" s="602" t="s">
        <v>1955</v>
      </c>
      <c r="B103" s="602">
        <v>58</v>
      </c>
      <c r="C103" s="602" t="s">
        <v>541</v>
      </c>
      <c r="D103" s="602" t="s">
        <v>1781</v>
      </c>
    </row>
    <row r="104" spans="1:4">
      <c r="A104" s="603" t="s">
        <v>1954</v>
      </c>
      <c r="B104" s="603">
        <v>58</v>
      </c>
      <c r="C104" s="603" t="s">
        <v>538</v>
      </c>
      <c r="D104" s="603" t="s">
        <v>1826</v>
      </c>
    </row>
    <row r="105" spans="1:4">
      <c r="A105" s="603" t="s">
        <v>1954</v>
      </c>
      <c r="B105" s="603">
        <v>58</v>
      </c>
      <c r="C105" s="603" t="s">
        <v>542</v>
      </c>
      <c r="D105" s="603" t="s">
        <v>1874</v>
      </c>
    </row>
    <row r="106" spans="1:4">
      <c r="A106" s="603" t="s">
        <v>1954</v>
      </c>
      <c r="B106" s="603">
        <v>58</v>
      </c>
      <c r="C106" s="603" t="s">
        <v>540</v>
      </c>
      <c r="D106" s="603" t="s">
        <v>1879</v>
      </c>
    </row>
    <row r="107" spans="1:4">
      <c r="A107" s="603" t="s">
        <v>1954</v>
      </c>
      <c r="B107" s="603">
        <v>58</v>
      </c>
      <c r="C107" s="603" t="s">
        <v>539</v>
      </c>
      <c r="D107" s="603" t="s">
        <v>1894</v>
      </c>
    </row>
    <row r="108" spans="1:4">
      <c r="A108" s="603" t="s">
        <v>1954</v>
      </c>
      <c r="B108" s="603">
        <v>58</v>
      </c>
      <c r="C108" s="603" t="s">
        <v>546</v>
      </c>
      <c r="D108" s="603" t="s">
        <v>1915</v>
      </c>
    </row>
    <row r="109" spans="1:4">
      <c r="A109" s="603" t="s">
        <v>1954</v>
      </c>
      <c r="B109" s="603">
        <v>58</v>
      </c>
      <c r="C109" s="603" t="s">
        <v>544</v>
      </c>
      <c r="D109" s="603" t="s">
        <v>1937</v>
      </c>
    </row>
    <row r="110" spans="1:4">
      <c r="A110" s="603" t="s">
        <v>1954</v>
      </c>
      <c r="B110" s="603">
        <v>58</v>
      </c>
      <c r="C110" s="603" t="s">
        <v>545</v>
      </c>
      <c r="D110" s="603" t="s">
        <v>1938</v>
      </c>
    </row>
    <row r="111" spans="1:4">
      <c r="A111" s="603" t="s">
        <v>1954</v>
      </c>
      <c r="B111" s="603">
        <v>58</v>
      </c>
      <c r="C111" s="603" t="s">
        <v>543</v>
      </c>
      <c r="D111" s="603" t="s">
        <v>1941</v>
      </c>
    </row>
    <row r="112" spans="1:4">
      <c r="A112" s="604" t="s">
        <v>1954</v>
      </c>
      <c r="B112" s="604">
        <v>58</v>
      </c>
      <c r="C112" s="604" t="s">
        <v>536</v>
      </c>
      <c r="D112" s="604" t="s">
        <v>1942</v>
      </c>
    </row>
    <row r="113" spans="1:4">
      <c r="A113" s="602" t="s">
        <v>1956</v>
      </c>
      <c r="B113" s="602">
        <v>59</v>
      </c>
      <c r="C113" s="602" t="s">
        <v>550</v>
      </c>
      <c r="D113" s="602" t="s">
        <v>1766</v>
      </c>
    </row>
    <row r="114" spans="1:4">
      <c r="A114" s="603" t="s">
        <v>1767</v>
      </c>
      <c r="B114" s="603">
        <v>59</v>
      </c>
      <c r="C114" s="603" t="s">
        <v>562</v>
      </c>
      <c r="D114" s="603" t="s">
        <v>1786</v>
      </c>
    </row>
    <row r="115" spans="1:4">
      <c r="A115" s="603" t="s">
        <v>1767</v>
      </c>
      <c r="B115" s="603">
        <v>59</v>
      </c>
      <c r="C115" s="603" t="s">
        <v>567</v>
      </c>
      <c r="D115" s="603" t="s">
        <v>1789</v>
      </c>
    </row>
    <row r="116" spans="1:4">
      <c r="A116" s="603" t="s">
        <v>1767</v>
      </c>
      <c r="B116" s="603">
        <v>59</v>
      </c>
      <c r="C116" s="603" t="s">
        <v>568</v>
      </c>
      <c r="D116" s="603" t="s">
        <v>1790</v>
      </c>
    </row>
    <row r="117" spans="1:4">
      <c r="A117" s="603" t="s">
        <v>1767</v>
      </c>
      <c r="B117" s="603">
        <v>59</v>
      </c>
      <c r="C117" s="603" t="s">
        <v>560</v>
      </c>
      <c r="D117" s="603" t="s">
        <v>1792</v>
      </c>
    </row>
    <row r="118" spans="1:4">
      <c r="A118" s="603" t="s">
        <v>1767</v>
      </c>
      <c r="B118" s="603">
        <v>59</v>
      </c>
      <c r="C118" s="603" t="s">
        <v>565</v>
      </c>
      <c r="D118" s="603" t="s">
        <v>1793</v>
      </c>
    </row>
    <row r="119" spans="1:4">
      <c r="A119" s="603" t="s">
        <v>1767</v>
      </c>
      <c r="B119" s="603">
        <v>59</v>
      </c>
      <c r="C119" s="603" t="s">
        <v>548</v>
      </c>
      <c r="D119" s="603" t="s">
        <v>1810</v>
      </c>
    </row>
    <row r="120" spans="1:4">
      <c r="A120" s="603" t="s">
        <v>1767</v>
      </c>
      <c r="B120" s="603">
        <v>59</v>
      </c>
      <c r="C120" s="603" t="s">
        <v>557</v>
      </c>
      <c r="D120" s="603" t="s">
        <v>1814</v>
      </c>
    </row>
    <row r="121" spans="1:4">
      <c r="A121" s="603" t="s">
        <v>1767</v>
      </c>
      <c r="B121" s="603">
        <v>59</v>
      </c>
      <c r="C121" s="603" t="s">
        <v>559</v>
      </c>
      <c r="D121" s="603" t="s">
        <v>1820</v>
      </c>
    </row>
    <row r="122" spans="1:4">
      <c r="A122" s="603" t="s">
        <v>1767</v>
      </c>
      <c r="B122" s="603">
        <v>59</v>
      </c>
      <c r="C122" s="603" t="s">
        <v>558</v>
      </c>
      <c r="D122" s="603" t="s">
        <v>1822</v>
      </c>
    </row>
    <row r="123" spans="1:4">
      <c r="A123" s="603" t="s">
        <v>1767</v>
      </c>
      <c r="B123" s="603">
        <v>59</v>
      </c>
      <c r="C123" s="603" t="s">
        <v>561</v>
      </c>
      <c r="D123" s="603" t="s">
        <v>1827</v>
      </c>
    </row>
    <row r="124" spans="1:4">
      <c r="A124" s="603" t="s">
        <v>1767</v>
      </c>
      <c r="B124" s="603">
        <v>59</v>
      </c>
      <c r="C124" s="603" t="s">
        <v>556</v>
      </c>
      <c r="D124" s="603" t="s">
        <v>1840</v>
      </c>
    </row>
    <row r="125" spans="1:4">
      <c r="A125" s="603" t="s">
        <v>1767</v>
      </c>
      <c r="B125" s="603">
        <v>59</v>
      </c>
      <c r="C125" s="603" t="s">
        <v>564</v>
      </c>
      <c r="D125" s="603" t="s">
        <v>1856</v>
      </c>
    </row>
    <row r="126" spans="1:4">
      <c r="A126" s="603" t="s">
        <v>1767</v>
      </c>
      <c r="B126" s="603">
        <v>59</v>
      </c>
      <c r="C126" s="603" t="s">
        <v>555</v>
      </c>
      <c r="D126" s="603" t="s">
        <v>1862</v>
      </c>
    </row>
    <row r="127" spans="1:4">
      <c r="A127" s="603" t="s">
        <v>1767</v>
      </c>
      <c r="B127" s="603">
        <v>59</v>
      </c>
      <c r="C127" s="603" t="s">
        <v>566</v>
      </c>
      <c r="D127" s="603" t="s">
        <v>1887</v>
      </c>
    </row>
    <row r="128" spans="1:4">
      <c r="A128" s="603" t="s">
        <v>1767</v>
      </c>
      <c r="B128" s="603">
        <v>59</v>
      </c>
      <c r="C128" s="603" t="s">
        <v>554</v>
      </c>
      <c r="D128" s="603" t="s">
        <v>1903</v>
      </c>
    </row>
    <row r="129" spans="1:4">
      <c r="A129" s="603" t="s">
        <v>1767</v>
      </c>
      <c r="B129" s="603">
        <v>59</v>
      </c>
      <c r="C129" s="603" t="s">
        <v>552</v>
      </c>
      <c r="D129" s="603" t="s">
        <v>1928</v>
      </c>
    </row>
    <row r="130" spans="1:4">
      <c r="A130" s="604" t="s">
        <v>1767</v>
      </c>
      <c r="B130" s="604">
        <v>59</v>
      </c>
      <c r="C130" s="604" t="s">
        <v>563</v>
      </c>
      <c r="D130" s="604" t="s">
        <v>1931</v>
      </c>
    </row>
    <row r="131" spans="1:4">
      <c r="A131" s="602" t="s">
        <v>1958</v>
      </c>
      <c r="B131" s="602">
        <v>60</v>
      </c>
      <c r="C131" s="602" t="s">
        <v>580</v>
      </c>
      <c r="D131" s="602" t="s">
        <v>1764</v>
      </c>
    </row>
    <row r="132" spans="1:4">
      <c r="A132" s="603" t="s">
        <v>1957</v>
      </c>
      <c r="B132" s="603">
        <v>60</v>
      </c>
      <c r="C132" s="603" t="s">
        <v>583</v>
      </c>
      <c r="D132" s="603" t="s">
        <v>1768</v>
      </c>
    </row>
    <row r="133" spans="1:4">
      <c r="A133" s="603" t="s">
        <v>1957</v>
      </c>
      <c r="B133" s="603">
        <v>60</v>
      </c>
      <c r="C133" s="603" t="s">
        <v>579</v>
      </c>
      <c r="D133" s="603" t="s">
        <v>1842</v>
      </c>
    </row>
    <row r="134" spans="1:4">
      <c r="A134" s="603" t="s">
        <v>1957</v>
      </c>
      <c r="B134" s="603">
        <v>60</v>
      </c>
      <c r="C134" s="603" t="s">
        <v>578</v>
      </c>
      <c r="D134" s="603" t="s">
        <v>1852</v>
      </c>
    </row>
    <row r="135" spans="1:4">
      <c r="A135" s="603" t="s">
        <v>1957</v>
      </c>
      <c r="B135" s="603">
        <v>60</v>
      </c>
      <c r="C135" s="603" t="s">
        <v>575</v>
      </c>
      <c r="D135" s="603" t="s">
        <v>1857</v>
      </c>
    </row>
    <row r="136" spans="1:4">
      <c r="A136" s="603" t="s">
        <v>1957</v>
      </c>
      <c r="B136" s="603">
        <v>60</v>
      </c>
      <c r="C136" s="603" t="s">
        <v>581</v>
      </c>
      <c r="D136" s="603" t="s">
        <v>1868</v>
      </c>
    </row>
    <row r="137" spans="1:4">
      <c r="A137" s="603" t="s">
        <v>1957</v>
      </c>
      <c r="B137" s="603">
        <v>60</v>
      </c>
      <c r="C137" s="603" t="s">
        <v>571</v>
      </c>
      <c r="D137" s="603" t="s">
        <v>1869</v>
      </c>
    </row>
    <row r="138" spans="1:4">
      <c r="A138" s="603" t="s">
        <v>1957</v>
      </c>
      <c r="B138" s="603">
        <v>60</v>
      </c>
      <c r="C138" s="603" t="s">
        <v>577</v>
      </c>
      <c r="D138" s="603" t="s">
        <v>1872</v>
      </c>
    </row>
    <row r="139" spans="1:4">
      <c r="A139" s="603" t="s">
        <v>1957</v>
      </c>
      <c r="B139" s="603">
        <v>60</v>
      </c>
      <c r="C139" s="603" t="s">
        <v>573</v>
      </c>
      <c r="D139" s="603" t="s">
        <v>1891</v>
      </c>
    </row>
    <row r="140" spans="1:4">
      <c r="A140" s="603" t="s">
        <v>1957</v>
      </c>
      <c r="B140" s="603">
        <v>60</v>
      </c>
      <c r="C140" s="603" t="s">
        <v>585</v>
      </c>
      <c r="D140" s="603" t="s">
        <v>1923</v>
      </c>
    </row>
    <row r="141" spans="1:4">
      <c r="A141" s="604" t="s">
        <v>1957</v>
      </c>
      <c r="B141" s="604">
        <v>60</v>
      </c>
      <c r="C141" s="604" t="s">
        <v>569</v>
      </c>
      <c r="D141" s="604" t="s">
        <v>1924</v>
      </c>
    </row>
    <row r="142" spans="1:4">
      <c r="A142" s="602" t="s">
        <v>1778</v>
      </c>
      <c r="B142" s="602">
        <v>61</v>
      </c>
      <c r="C142" s="602" t="s">
        <v>590</v>
      </c>
      <c r="D142" s="602" t="s">
        <v>1777</v>
      </c>
    </row>
    <row r="143" spans="1:4">
      <c r="A143" s="603" t="s">
        <v>1778</v>
      </c>
      <c r="B143" s="603">
        <v>61</v>
      </c>
      <c r="C143" s="603" t="s">
        <v>592</v>
      </c>
      <c r="D143" s="603" t="s">
        <v>1785</v>
      </c>
    </row>
    <row r="144" spans="1:4">
      <c r="A144" s="603" t="s">
        <v>1778</v>
      </c>
      <c r="B144" s="603">
        <v>61</v>
      </c>
      <c r="C144" s="603" t="s">
        <v>591</v>
      </c>
      <c r="D144" s="603" t="s">
        <v>1825</v>
      </c>
    </row>
    <row r="145" spans="1:4">
      <c r="A145" s="603" t="s">
        <v>1778</v>
      </c>
      <c r="B145" s="603">
        <v>61</v>
      </c>
      <c r="C145" s="603" t="s">
        <v>593</v>
      </c>
      <c r="D145" s="603" t="s">
        <v>1848</v>
      </c>
    </row>
    <row r="146" spans="1:4">
      <c r="A146" s="603" t="s">
        <v>1778</v>
      </c>
      <c r="B146" s="603">
        <v>61</v>
      </c>
      <c r="C146" s="603" t="s">
        <v>589</v>
      </c>
      <c r="D146" s="603" t="s">
        <v>1885</v>
      </c>
    </row>
    <row r="147" spans="1:4">
      <c r="A147" s="603" t="s">
        <v>1778</v>
      </c>
      <c r="B147" s="603">
        <v>61</v>
      </c>
      <c r="C147" s="603" t="s">
        <v>587</v>
      </c>
      <c r="D147" s="603" t="s">
        <v>1899</v>
      </c>
    </row>
    <row r="148" spans="1:4">
      <c r="A148" s="604" t="s">
        <v>1778</v>
      </c>
      <c r="B148" s="604">
        <v>61</v>
      </c>
      <c r="C148" s="604" t="s">
        <v>588</v>
      </c>
      <c r="D148" s="604" t="s">
        <v>1904</v>
      </c>
    </row>
    <row r="149" spans="1:4">
      <c r="A149" s="602" t="s">
        <v>1959</v>
      </c>
      <c r="B149" s="602">
        <v>62</v>
      </c>
      <c r="C149" s="602" t="s">
        <v>611</v>
      </c>
      <c r="D149" s="602" t="s">
        <v>1758</v>
      </c>
    </row>
    <row r="150" spans="1:4">
      <c r="A150" s="603" t="s">
        <v>1759</v>
      </c>
      <c r="B150" s="603">
        <v>62</v>
      </c>
      <c r="C150" s="603" t="s">
        <v>608</v>
      </c>
      <c r="D150" s="603" t="s">
        <v>1769</v>
      </c>
    </row>
    <row r="151" spans="1:4">
      <c r="A151" s="603" t="s">
        <v>1759</v>
      </c>
      <c r="B151" s="603">
        <v>62</v>
      </c>
      <c r="C151" s="603" t="s">
        <v>613</v>
      </c>
      <c r="D151" s="603" t="s">
        <v>1779</v>
      </c>
    </row>
    <row r="152" spans="1:4">
      <c r="A152" s="603" t="s">
        <v>1759</v>
      </c>
      <c r="B152" s="603">
        <v>62</v>
      </c>
      <c r="C152" s="603" t="s">
        <v>596</v>
      </c>
      <c r="D152" s="603" t="s">
        <v>1798</v>
      </c>
    </row>
    <row r="153" spans="1:4">
      <c r="A153" s="603" t="s">
        <v>1759</v>
      </c>
      <c r="B153" s="603">
        <v>62</v>
      </c>
      <c r="C153" s="603" t="s">
        <v>594</v>
      </c>
      <c r="D153" s="603" t="s">
        <v>1800</v>
      </c>
    </row>
    <row r="154" spans="1:4">
      <c r="A154" s="603" t="s">
        <v>1759</v>
      </c>
      <c r="B154" s="603">
        <v>62</v>
      </c>
      <c r="C154" s="603" t="s">
        <v>598</v>
      </c>
      <c r="D154" s="603" t="s">
        <v>1803</v>
      </c>
    </row>
    <row r="155" spans="1:4">
      <c r="A155" s="603" t="s">
        <v>1759</v>
      </c>
      <c r="B155" s="603">
        <v>62</v>
      </c>
      <c r="C155" s="603" t="s">
        <v>604</v>
      </c>
      <c r="D155" s="603" t="s">
        <v>1824</v>
      </c>
    </row>
    <row r="156" spans="1:4">
      <c r="A156" s="603" t="s">
        <v>1759</v>
      </c>
      <c r="B156" s="603">
        <v>62</v>
      </c>
      <c r="C156" s="603" t="s">
        <v>599</v>
      </c>
      <c r="D156" s="603" t="s">
        <v>1828</v>
      </c>
    </row>
    <row r="157" spans="1:4">
      <c r="A157" s="603" t="s">
        <v>1759</v>
      </c>
      <c r="B157" s="603">
        <v>62</v>
      </c>
      <c r="C157" s="603" t="s">
        <v>597</v>
      </c>
      <c r="D157" s="603" t="s">
        <v>1834</v>
      </c>
    </row>
    <row r="158" spans="1:4">
      <c r="A158" s="603" t="s">
        <v>1759</v>
      </c>
      <c r="B158" s="603">
        <v>62</v>
      </c>
      <c r="C158" s="603" t="s">
        <v>601</v>
      </c>
      <c r="D158" s="603" t="s">
        <v>1836</v>
      </c>
    </row>
    <row r="159" spans="1:4">
      <c r="A159" s="603" t="s">
        <v>1759</v>
      </c>
      <c r="B159" s="603">
        <v>62</v>
      </c>
      <c r="C159" s="603" t="s">
        <v>600</v>
      </c>
      <c r="D159" s="603" t="s">
        <v>1846</v>
      </c>
    </row>
    <row r="160" spans="1:4">
      <c r="A160" s="603" t="s">
        <v>1759</v>
      </c>
      <c r="B160" s="603">
        <v>62</v>
      </c>
      <c r="C160" s="603" t="s">
        <v>605</v>
      </c>
      <c r="D160" s="603" t="s">
        <v>1853</v>
      </c>
    </row>
    <row r="161" spans="1:4">
      <c r="A161" s="603" t="s">
        <v>1759</v>
      </c>
      <c r="B161" s="603">
        <v>62</v>
      </c>
      <c r="C161" s="603" t="s">
        <v>609</v>
      </c>
      <c r="D161" s="603" t="s">
        <v>1873</v>
      </c>
    </row>
    <row r="162" spans="1:4">
      <c r="A162" s="603" t="s">
        <v>1759</v>
      </c>
      <c r="B162" s="603">
        <v>62</v>
      </c>
      <c r="C162" s="603" t="s">
        <v>603</v>
      </c>
      <c r="D162" s="603" t="s">
        <v>1877</v>
      </c>
    </row>
    <row r="163" spans="1:4">
      <c r="A163" s="603" t="s">
        <v>1759</v>
      </c>
      <c r="B163" s="603">
        <v>62</v>
      </c>
      <c r="C163" s="603" t="s">
        <v>606</v>
      </c>
      <c r="D163" s="603" t="s">
        <v>1905</v>
      </c>
    </row>
    <row r="164" spans="1:4">
      <c r="A164" s="603" t="s">
        <v>1759</v>
      </c>
      <c r="B164" s="603">
        <v>62</v>
      </c>
      <c r="C164" s="603" t="s">
        <v>610</v>
      </c>
      <c r="D164" s="603" t="s">
        <v>1916</v>
      </c>
    </row>
    <row r="165" spans="1:4">
      <c r="A165" s="603" t="s">
        <v>1759</v>
      </c>
      <c r="B165" s="603">
        <v>62</v>
      </c>
      <c r="C165" s="603" t="s">
        <v>607</v>
      </c>
      <c r="D165" s="603" t="s">
        <v>1917</v>
      </c>
    </row>
    <row r="166" spans="1:4">
      <c r="A166" s="603" t="s">
        <v>1759</v>
      </c>
      <c r="B166" s="603">
        <v>62</v>
      </c>
      <c r="C166" s="603" t="s">
        <v>602</v>
      </c>
      <c r="D166" s="603" t="s">
        <v>1925</v>
      </c>
    </row>
    <row r="167" spans="1:4">
      <c r="A167" s="604" t="s">
        <v>1759</v>
      </c>
      <c r="B167" s="604">
        <v>62</v>
      </c>
      <c r="C167" s="604" t="s">
        <v>612</v>
      </c>
      <c r="D167" s="604" t="s">
        <v>1936</v>
      </c>
    </row>
    <row r="168" spans="1:4">
      <c r="A168" s="602" t="s">
        <v>1761</v>
      </c>
      <c r="B168" s="602">
        <v>63</v>
      </c>
      <c r="C168" s="602" t="s">
        <v>617</v>
      </c>
      <c r="D168" s="602" t="s">
        <v>1760</v>
      </c>
    </row>
    <row r="169" spans="1:4">
      <c r="A169" s="603" t="s">
        <v>1761</v>
      </c>
      <c r="B169" s="603">
        <v>63</v>
      </c>
      <c r="C169" s="603" t="s">
        <v>614</v>
      </c>
      <c r="D169" s="603" t="s">
        <v>1815</v>
      </c>
    </row>
    <row r="170" spans="1:4">
      <c r="A170" s="603" t="s">
        <v>1761</v>
      </c>
      <c r="B170" s="603">
        <v>63</v>
      </c>
      <c r="C170" s="603" t="s">
        <v>616</v>
      </c>
      <c r="D170" s="603" t="s">
        <v>1816</v>
      </c>
    </row>
    <row r="171" spans="1:4">
      <c r="A171" s="603" t="s">
        <v>1761</v>
      </c>
      <c r="B171" s="603">
        <v>63</v>
      </c>
      <c r="C171" s="603" t="s">
        <v>619</v>
      </c>
      <c r="D171" s="603" t="s">
        <v>1830</v>
      </c>
    </row>
    <row r="172" spans="1:4">
      <c r="A172" s="603" t="s">
        <v>1761</v>
      </c>
      <c r="B172" s="603">
        <v>63</v>
      </c>
      <c r="C172" s="603" t="s">
        <v>622</v>
      </c>
      <c r="D172" s="603" t="s">
        <v>1843</v>
      </c>
    </row>
    <row r="173" spans="1:4">
      <c r="A173" s="603" t="s">
        <v>1761</v>
      </c>
      <c r="B173" s="603">
        <v>63</v>
      </c>
      <c r="C173" s="603" t="s">
        <v>621</v>
      </c>
      <c r="D173" s="603" t="s">
        <v>1863</v>
      </c>
    </row>
    <row r="174" spans="1:4">
      <c r="A174" s="603" t="s">
        <v>1761</v>
      </c>
      <c r="B174" s="603">
        <v>63</v>
      </c>
      <c r="C174" s="603" t="s">
        <v>620</v>
      </c>
      <c r="D174" s="603" t="s">
        <v>1865</v>
      </c>
    </row>
    <row r="175" spans="1:4">
      <c r="A175" s="604" t="s">
        <v>1761</v>
      </c>
      <c r="B175" s="604">
        <v>63</v>
      </c>
      <c r="C175" s="604" t="s">
        <v>618</v>
      </c>
      <c r="D175" s="604" t="s">
        <v>1895</v>
      </c>
    </row>
    <row r="176" spans="1:4">
      <c r="A176" s="602" t="s">
        <v>1833</v>
      </c>
      <c r="B176" s="602">
        <v>64</v>
      </c>
      <c r="C176" s="602" t="s">
        <v>627</v>
      </c>
      <c r="D176" s="602" t="s">
        <v>1832</v>
      </c>
    </row>
    <row r="177" spans="1:4">
      <c r="A177" s="603" t="s">
        <v>1833</v>
      </c>
      <c r="B177" s="603">
        <v>64</v>
      </c>
      <c r="C177" s="603" t="s">
        <v>626</v>
      </c>
      <c r="D177" s="603" t="s">
        <v>1878</v>
      </c>
    </row>
    <row r="178" spans="1:4">
      <c r="A178" s="603" t="s">
        <v>1833</v>
      </c>
      <c r="B178" s="603">
        <v>64</v>
      </c>
      <c r="C178" s="603" t="s">
        <v>623</v>
      </c>
      <c r="D178" s="603" t="s">
        <v>1890</v>
      </c>
    </row>
    <row r="179" spans="1:4">
      <c r="A179" s="603" t="s">
        <v>1833</v>
      </c>
      <c r="B179" s="603">
        <v>64</v>
      </c>
      <c r="C179" s="603" t="s">
        <v>625</v>
      </c>
      <c r="D179" s="603" t="s">
        <v>1910</v>
      </c>
    </row>
    <row r="180" spans="1:4">
      <c r="A180" s="604" t="s">
        <v>1833</v>
      </c>
      <c r="B180" s="604">
        <v>64</v>
      </c>
      <c r="C180" s="604" t="s">
        <v>628</v>
      </c>
      <c r="D180" s="604" t="s">
        <v>1934</v>
      </c>
    </row>
  </sheetData>
  <autoFilter ref="C1:D180"/>
  <phoneticPr fontId="4"/>
  <hyperlinks>
    <hyperlink ref="F1" location="入力シート!X56" display="地図に戻る"/>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L4"/>
  <sheetViews>
    <sheetView zoomScale="70" zoomScaleNormal="70" workbookViewId="0">
      <selection activeCell="A2" sqref="A2"/>
    </sheetView>
  </sheetViews>
  <sheetFormatPr defaultRowHeight="16.5"/>
  <cols>
    <col min="1" max="7" width="9" style="613"/>
    <col min="8" max="8" width="10.125" style="613" customWidth="1"/>
    <col min="9" max="16384" width="9" style="613"/>
  </cols>
  <sheetData>
    <row r="1" spans="1:506" ht="72">
      <c r="A1" s="620" t="s">
        <v>1987</v>
      </c>
      <c r="B1" s="620" t="s">
        <v>1988</v>
      </c>
      <c r="C1" s="620" t="s">
        <v>1989</v>
      </c>
      <c r="D1" s="620" t="s">
        <v>1990</v>
      </c>
      <c r="E1" s="620" t="s">
        <v>1991</v>
      </c>
      <c r="F1" s="620" t="s">
        <v>1992</v>
      </c>
      <c r="G1" s="620" t="s">
        <v>1993</v>
      </c>
      <c r="H1" s="620" t="s">
        <v>1994</v>
      </c>
      <c r="I1" s="621" t="s">
        <v>1995</v>
      </c>
      <c r="J1" s="621" t="s">
        <v>1996</v>
      </c>
      <c r="K1" s="620" t="s">
        <v>1997</v>
      </c>
      <c r="L1" s="620" t="s">
        <v>1998</v>
      </c>
      <c r="M1" s="620" t="s">
        <v>1999</v>
      </c>
      <c r="N1" s="620" t="s">
        <v>2000</v>
      </c>
      <c r="O1" s="620" t="s">
        <v>2001</v>
      </c>
      <c r="P1" s="620" t="s">
        <v>2002</v>
      </c>
      <c r="Q1" s="620" t="s">
        <v>2003</v>
      </c>
      <c r="R1" s="620" t="s">
        <v>2004</v>
      </c>
      <c r="S1" s="620" t="s">
        <v>2005</v>
      </c>
      <c r="T1" s="620" t="s">
        <v>2006</v>
      </c>
      <c r="U1" s="620" t="s">
        <v>2007</v>
      </c>
      <c r="V1" s="620" t="s">
        <v>2008</v>
      </c>
      <c r="W1" s="620" t="s">
        <v>2009</v>
      </c>
      <c r="X1" s="620" t="s">
        <v>2010</v>
      </c>
      <c r="Y1" s="620" t="s">
        <v>2011</v>
      </c>
      <c r="Z1" s="620" t="s">
        <v>2012</v>
      </c>
      <c r="AA1" s="620" t="s">
        <v>2013</v>
      </c>
      <c r="AB1" s="620" t="s">
        <v>2014</v>
      </c>
      <c r="AC1" s="620" t="s">
        <v>2015</v>
      </c>
      <c r="AD1" s="620" t="s">
        <v>2016</v>
      </c>
      <c r="AE1" s="620" t="s">
        <v>2017</v>
      </c>
      <c r="AF1" s="620" t="s">
        <v>2018</v>
      </c>
      <c r="AG1" s="620" t="s">
        <v>2019</v>
      </c>
      <c r="AH1" s="620" t="s">
        <v>2020</v>
      </c>
      <c r="AI1" s="620" t="s">
        <v>2021</v>
      </c>
      <c r="AJ1" s="620" t="s">
        <v>2022</v>
      </c>
      <c r="AK1" s="620" t="s">
        <v>2023</v>
      </c>
      <c r="AL1" s="620" t="s">
        <v>2024</v>
      </c>
      <c r="AM1" s="620" t="s">
        <v>2025</v>
      </c>
      <c r="AN1" s="620" t="s">
        <v>2026</v>
      </c>
      <c r="AO1" s="620" t="s">
        <v>2027</v>
      </c>
      <c r="AP1" s="620" t="s">
        <v>2028</v>
      </c>
      <c r="AQ1" s="620" t="s">
        <v>2029</v>
      </c>
      <c r="AR1" s="620" t="s">
        <v>2030</v>
      </c>
      <c r="AS1" s="620" t="s">
        <v>2031</v>
      </c>
      <c r="AT1" s="620" t="s">
        <v>2032</v>
      </c>
      <c r="AU1" s="620" t="s">
        <v>2033</v>
      </c>
      <c r="AV1" s="620" t="s">
        <v>2034</v>
      </c>
      <c r="AW1" s="620" t="s">
        <v>2035</v>
      </c>
      <c r="AX1" s="620" t="s">
        <v>2036</v>
      </c>
      <c r="AY1" s="620" t="s">
        <v>2037</v>
      </c>
      <c r="AZ1" s="620" t="s">
        <v>2038</v>
      </c>
      <c r="BA1" s="620" t="s">
        <v>2039</v>
      </c>
      <c r="BB1" s="620" t="s">
        <v>2040</v>
      </c>
      <c r="BC1" s="620" t="s">
        <v>2041</v>
      </c>
      <c r="BD1" s="620" t="s">
        <v>2042</v>
      </c>
      <c r="BE1" s="620" t="s">
        <v>2043</v>
      </c>
      <c r="BF1" s="620" t="s">
        <v>2044</v>
      </c>
      <c r="BG1" s="620" t="s">
        <v>2045</v>
      </c>
      <c r="BH1" s="620" t="s">
        <v>2046</v>
      </c>
      <c r="BI1" s="620" t="s">
        <v>2047</v>
      </c>
      <c r="BJ1" s="620" t="s">
        <v>2048</v>
      </c>
      <c r="BK1" s="620" t="s">
        <v>2049</v>
      </c>
      <c r="BL1" s="620" t="s">
        <v>2050</v>
      </c>
      <c r="BM1" s="620" t="s">
        <v>2051</v>
      </c>
      <c r="BN1" s="620" t="s">
        <v>2052</v>
      </c>
      <c r="BO1" s="620" t="s">
        <v>2053</v>
      </c>
      <c r="BP1" s="620" t="s">
        <v>2054</v>
      </c>
      <c r="BQ1" s="620" t="s">
        <v>2055</v>
      </c>
      <c r="BR1" s="620" t="s">
        <v>2056</v>
      </c>
      <c r="BS1" s="620" t="s">
        <v>2057</v>
      </c>
      <c r="BT1" s="620" t="s">
        <v>2058</v>
      </c>
      <c r="BU1" s="620" t="s">
        <v>2059</v>
      </c>
      <c r="BV1" s="620" t="s">
        <v>2060</v>
      </c>
      <c r="BW1" s="620" t="s">
        <v>2061</v>
      </c>
      <c r="BX1" s="620" t="s">
        <v>2062</v>
      </c>
      <c r="BY1" s="620" t="s">
        <v>2063</v>
      </c>
      <c r="BZ1" s="620" t="s">
        <v>2064</v>
      </c>
      <c r="CA1" s="620" t="s">
        <v>2065</v>
      </c>
      <c r="CB1" s="620" t="s">
        <v>2066</v>
      </c>
      <c r="CC1" s="620" t="s">
        <v>2067</v>
      </c>
      <c r="CD1" s="620" t="s">
        <v>2068</v>
      </c>
      <c r="CE1" s="620" t="s">
        <v>2069</v>
      </c>
      <c r="CF1" s="620" t="s">
        <v>2070</v>
      </c>
      <c r="CG1" s="620" t="s">
        <v>2071</v>
      </c>
      <c r="CH1" s="620" t="s">
        <v>2072</v>
      </c>
      <c r="CI1" s="620" t="s">
        <v>2073</v>
      </c>
      <c r="CJ1" s="620" t="s">
        <v>2074</v>
      </c>
      <c r="CK1" s="620" t="s">
        <v>2075</v>
      </c>
      <c r="CL1" s="620" t="s">
        <v>2076</v>
      </c>
      <c r="CM1" s="620" t="s">
        <v>2077</v>
      </c>
      <c r="CN1" s="621" t="s">
        <v>2078</v>
      </c>
      <c r="CO1" s="620" t="s">
        <v>2079</v>
      </c>
      <c r="CP1" s="620" t="s">
        <v>2080</v>
      </c>
      <c r="CQ1" s="620" t="s">
        <v>2081</v>
      </c>
      <c r="CR1" s="620" t="s">
        <v>2082</v>
      </c>
      <c r="CS1" s="620" t="s">
        <v>2083</v>
      </c>
      <c r="CT1" s="620" t="s">
        <v>2084</v>
      </c>
      <c r="CU1" s="620" t="s">
        <v>2085</v>
      </c>
      <c r="CV1" s="620" t="s">
        <v>2086</v>
      </c>
      <c r="CW1" s="620" t="s">
        <v>2087</v>
      </c>
      <c r="CX1" s="620" t="s">
        <v>2088</v>
      </c>
      <c r="CY1" s="620" t="s">
        <v>2089</v>
      </c>
      <c r="CZ1" s="620" t="s">
        <v>2090</v>
      </c>
      <c r="DA1" s="620" t="s">
        <v>2091</v>
      </c>
      <c r="DB1" s="620" t="s">
        <v>2092</v>
      </c>
      <c r="DC1" s="620" t="s">
        <v>2093</v>
      </c>
      <c r="DD1" s="620" t="s">
        <v>2094</v>
      </c>
      <c r="DE1" s="620" t="s">
        <v>2095</v>
      </c>
      <c r="DF1" s="620" t="s">
        <v>2096</v>
      </c>
      <c r="DG1" s="620" t="s">
        <v>2097</v>
      </c>
      <c r="DH1" s="620" t="s">
        <v>2098</v>
      </c>
      <c r="DI1" s="620" t="s">
        <v>2099</v>
      </c>
      <c r="DJ1" s="620" t="s">
        <v>2100</v>
      </c>
      <c r="DK1" s="620" t="s">
        <v>2101</v>
      </c>
      <c r="DL1" s="620" t="s">
        <v>2102</v>
      </c>
      <c r="DM1" s="620" t="s">
        <v>2103</v>
      </c>
      <c r="DN1" s="620" t="s">
        <v>2104</v>
      </c>
      <c r="DO1" s="620" t="s">
        <v>2105</v>
      </c>
      <c r="DP1" s="620" t="s">
        <v>2106</v>
      </c>
      <c r="DQ1" s="620" t="s">
        <v>2107</v>
      </c>
      <c r="DR1" s="620" t="s">
        <v>2108</v>
      </c>
      <c r="DS1" s="620" t="s">
        <v>2109</v>
      </c>
      <c r="DT1" s="620" t="s">
        <v>2110</v>
      </c>
      <c r="DU1" s="620" t="s">
        <v>2111</v>
      </c>
      <c r="DV1" s="620" t="s">
        <v>2112</v>
      </c>
      <c r="DW1" s="620" t="s">
        <v>2113</v>
      </c>
      <c r="DX1" s="620" t="s">
        <v>2114</v>
      </c>
      <c r="DY1" s="620" t="s">
        <v>2115</v>
      </c>
      <c r="DZ1" s="620" t="s">
        <v>2116</v>
      </c>
      <c r="EA1" s="620" t="s">
        <v>2117</v>
      </c>
      <c r="EB1" s="620" t="s">
        <v>2118</v>
      </c>
      <c r="EC1" s="620" t="s">
        <v>2119</v>
      </c>
      <c r="ED1" s="620" t="s">
        <v>2120</v>
      </c>
      <c r="EE1" s="620" t="s">
        <v>2121</v>
      </c>
      <c r="EF1" s="620" t="s">
        <v>2122</v>
      </c>
      <c r="EG1" s="620" t="s">
        <v>2123</v>
      </c>
      <c r="EH1" s="620" t="s">
        <v>2124</v>
      </c>
      <c r="EI1" s="620" t="s">
        <v>2503</v>
      </c>
      <c r="EJ1" s="620" t="s">
        <v>2125</v>
      </c>
      <c r="EK1" s="620" t="s">
        <v>2126</v>
      </c>
      <c r="EL1" s="620" t="s">
        <v>2127</v>
      </c>
      <c r="EM1" s="620" t="s">
        <v>2128</v>
      </c>
      <c r="EN1" s="620" t="s">
        <v>2129</v>
      </c>
      <c r="EO1" s="620" t="s">
        <v>2130</v>
      </c>
      <c r="EP1" s="620" t="s">
        <v>2131</v>
      </c>
      <c r="EQ1" s="620" t="s">
        <v>2132</v>
      </c>
      <c r="ER1" s="620" t="s">
        <v>2133</v>
      </c>
      <c r="ES1" s="620" t="s">
        <v>2134</v>
      </c>
      <c r="ET1" s="620" t="s">
        <v>2135</v>
      </c>
      <c r="EU1" s="620" t="s">
        <v>2136</v>
      </c>
      <c r="EV1" s="620" t="s">
        <v>2137</v>
      </c>
      <c r="EW1" s="620" t="s">
        <v>2138</v>
      </c>
      <c r="EX1" s="620" t="s">
        <v>2139</v>
      </c>
      <c r="EY1" s="620" t="s">
        <v>2140</v>
      </c>
      <c r="EZ1" s="620" t="s">
        <v>2141</v>
      </c>
      <c r="FA1" s="620" t="s">
        <v>2142</v>
      </c>
      <c r="FB1" s="620" t="s">
        <v>2143</v>
      </c>
      <c r="FC1" s="620" t="s">
        <v>2144</v>
      </c>
      <c r="FD1" s="620" t="s">
        <v>2145</v>
      </c>
      <c r="FE1" s="620" t="s">
        <v>2146</v>
      </c>
      <c r="FF1" s="620" t="s">
        <v>2147</v>
      </c>
      <c r="FG1" s="620" t="s">
        <v>2148</v>
      </c>
      <c r="FH1" s="620" t="s">
        <v>2149</v>
      </c>
      <c r="FI1" s="620" t="s">
        <v>2150</v>
      </c>
      <c r="FJ1" s="620" t="s">
        <v>2151</v>
      </c>
      <c r="FK1" s="620" t="s">
        <v>2152</v>
      </c>
      <c r="FL1" s="620" t="s">
        <v>2153</v>
      </c>
      <c r="FM1" s="620" t="s">
        <v>2154</v>
      </c>
      <c r="FN1" s="620" t="s">
        <v>2155</v>
      </c>
      <c r="FO1" s="620" t="s">
        <v>2156</v>
      </c>
      <c r="FP1" s="620" t="s">
        <v>2157</v>
      </c>
      <c r="FQ1" s="620" t="s">
        <v>2158</v>
      </c>
      <c r="FR1" s="620" t="s">
        <v>2159</v>
      </c>
      <c r="FS1" s="620" t="s">
        <v>2160</v>
      </c>
      <c r="FT1" s="620" t="s">
        <v>2161</v>
      </c>
      <c r="FU1" s="620" t="s">
        <v>2162</v>
      </c>
      <c r="FV1" s="620" t="s">
        <v>2163</v>
      </c>
      <c r="FW1" s="620" t="s">
        <v>2164</v>
      </c>
      <c r="FX1" s="620" t="s">
        <v>2165</v>
      </c>
      <c r="FY1" s="620" t="s">
        <v>2166</v>
      </c>
      <c r="FZ1" s="620" t="s">
        <v>2167</v>
      </c>
      <c r="GA1" s="620" t="s">
        <v>2168</v>
      </c>
      <c r="GB1" s="620" t="s">
        <v>2169</v>
      </c>
      <c r="GC1" s="620" t="s">
        <v>2170</v>
      </c>
      <c r="GD1" s="620" t="s">
        <v>2171</v>
      </c>
      <c r="GE1" s="620" t="s">
        <v>2172</v>
      </c>
      <c r="GF1" s="620" t="s">
        <v>2173</v>
      </c>
      <c r="GG1" s="620" t="s">
        <v>2174</v>
      </c>
      <c r="GH1" s="620" t="s">
        <v>2175</v>
      </c>
      <c r="GI1" s="620" t="s">
        <v>2176</v>
      </c>
      <c r="GJ1" s="620" t="s">
        <v>2177</v>
      </c>
      <c r="GK1" s="620" t="s">
        <v>2178</v>
      </c>
      <c r="GL1" s="620" t="s">
        <v>2179</v>
      </c>
      <c r="GM1" s="620" t="s">
        <v>2180</v>
      </c>
      <c r="GN1" s="620" t="s">
        <v>2181</v>
      </c>
      <c r="GO1" s="620" t="s">
        <v>2182</v>
      </c>
      <c r="GP1" s="620" t="s">
        <v>2183</v>
      </c>
      <c r="GQ1" s="620" t="s">
        <v>2184</v>
      </c>
      <c r="GR1" s="620" t="s">
        <v>2185</v>
      </c>
      <c r="GS1" s="620" t="s">
        <v>2186</v>
      </c>
      <c r="GT1" s="620" t="s">
        <v>2187</v>
      </c>
      <c r="GU1" s="620" t="s">
        <v>2188</v>
      </c>
      <c r="GV1" s="620" t="s">
        <v>2189</v>
      </c>
      <c r="GW1" s="620" t="s">
        <v>2190</v>
      </c>
      <c r="GX1" s="620" t="s">
        <v>2191</v>
      </c>
      <c r="GY1" s="620" t="s">
        <v>2192</v>
      </c>
      <c r="GZ1" s="620" t="s">
        <v>2193</v>
      </c>
      <c r="HA1" s="620" t="s">
        <v>2194</v>
      </c>
      <c r="HB1" s="620" t="s">
        <v>2195</v>
      </c>
      <c r="HC1" s="620" t="s">
        <v>2196</v>
      </c>
      <c r="HD1" s="620" t="s">
        <v>2197</v>
      </c>
      <c r="HE1" s="620" t="s">
        <v>2198</v>
      </c>
      <c r="HF1" s="620" t="s">
        <v>2199</v>
      </c>
      <c r="HG1" s="620" t="s">
        <v>2200</v>
      </c>
      <c r="HH1" s="620" t="s">
        <v>2201</v>
      </c>
      <c r="HI1" s="620" t="s">
        <v>2202</v>
      </c>
      <c r="HJ1" s="620" t="s">
        <v>2203</v>
      </c>
      <c r="HK1" s="620" t="s">
        <v>2204</v>
      </c>
      <c r="HL1" s="620" t="s">
        <v>2205</v>
      </c>
      <c r="HM1" s="620" t="s">
        <v>2206</v>
      </c>
      <c r="HN1" s="620" t="s">
        <v>2207</v>
      </c>
      <c r="HO1" s="620" t="s">
        <v>2208</v>
      </c>
      <c r="HP1" s="620" t="s">
        <v>2209</v>
      </c>
      <c r="HQ1" s="620" t="s">
        <v>2210</v>
      </c>
      <c r="HR1" s="620" t="s">
        <v>2211</v>
      </c>
      <c r="HS1" s="620" t="s">
        <v>2212</v>
      </c>
      <c r="HT1" s="620" t="s">
        <v>2213</v>
      </c>
      <c r="HU1" s="620" t="s">
        <v>2214</v>
      </c>
      <c r="HV1" s="620" t="s">
        <v>2215</v>
      </c>
      <c r="HW1" s="620" t="s">
        <v>2216</v>
      </c>
      <c r="HX1" s="620" t="s">
        <v>2217</v>
      </c>
      <c r="HY1" s="620" t="s">
        <v>2218</v>
      </c>
      <c r="HZ1" s="620" t="s">
        <v>2219</v>
      </c>
      <c r="IA1" s="620" t="s">
        <v>2220</v>
      </c>
      <c r="IB1" s="620" t="s">
        <v>2221</v>
      </c>
      <c r="IC1" s="620" t="s">
        <v>2222</v>
      </c>
      <c r="ID1" s="620" t="s">
        <v>2223</v>
      </c>
      <c r="IE1" s="620" t="s">
        <v>2224</v>
      </c>
      <c r="IF1" s="620" t="s">
        <v>2225</v>
      </c>
      <c r="IG1" s="620" t="s">
        <v>2226</v>
      </c>
      <c r="IH1" s="620" t="s">
        <v>2227</v>
      </c>
      <c r="II1" s="620" t="s">
        <v>2228</v>
      </c>
      <c r="IJ1" s="620" t="s">
        <v>2229</v>
      </c>
      <c r="IK1" s="620" t="s">
        <v>2230</v>
      </c>
      <c r="IL1" s="620" t="s">
        <v>2231</v>
      </c>
      <c r="IM1" s="620" t="s">
        <v>2232</v>
      </c>
      <c r="IN1" s="620" t="s">
        <v>2233</v>
      </c>
      <c r="IO1" s="620" t="s">
        <v>2234</v>
      </c>
      <c r="IP1" s="620" t="s">
        <v>2235</v>
      </c>
      <c r="IQ1" s="620" t="s">
        <v>2236</v>
      </c>
      <c r="IR1" s="620" t="s">
        <v>2237</v>
      </c>
      <c r="IS1" s="620" t="s">
        <v>2238</v>
      </c>
      <c r="IT1" s="620" t="s">
        <v>2239</v>
      </c>
      <c r="IU1" s="620" t="s">
        <v>2240</v>
      </c>
      <c r="IV1" s="620" t="s">
        <v>2241</v>
      </c>
      <c r="IW1" s="620" t="s">
        <v>2242</v>
      </c>
      <c r="IX1" s="620" t="s">
        <v>2243</v>
      </c>
      <c r="IY1" s="620" t="s">
        <v>2244</v>
      </c>
      <c r="IZ1" s="620" t="s">
        <v>2245</v>
      </c>
      <c r="JA1" s="620" t="s">
        <v>2246</v>
      </c>
      <c r="JB1" s="620" t="s">
        <v>2247</v>
      </c>
      <c r="JC1" s="620" t="s">
        <v>2248</v>
      </c>
      <c r="JD1" s="620" t="s">
        <v>2249</v>
      </c>
      <c r="JE1" s="620" t="s">
        <v>2250</v>
      </c>
      <c r="JF1" s="620" t="s">
        <v>2251</v>
      </c>
      <c r="JG1" s="620" t="s">
        <v>2252</v>
      </c>
      <c r="JH1" s="620" t="s">
        <v>2253</v>
      </c>
      <c r="JI1" s="620" t="s">
        <v>2254</v>
      </c>
      <c r="JJ1" s="620" t="s">
        <v>2255</v>
      </c>
      <c r="JK1" s="620" t="s">
        <v>2256</v>
      </c>
      <c r="JL1" s="621" t="s">
        <v>2257</v>
      </c>
      <c r="JM1" s="620" t="s">
        <v>2258</v>
      </c>
      <c r="JN1" s="620" t="s">
        <v>2259</v>
      </c>
      <c r="JO1" s="620" t="s">
        <v>2260</v>
      </c>
      <c r="JP1" s="621" t="s">
        <v>2261</v>
      </c>
      <c r="JQ1" s="620" t="s">
        <v>2262</v>
      </c>
      <c r="JR1" s="620" t="s">
        <v>2263</v>
      </c>
      <c r="JS1" s="620" t="s">
        <v>2264</v>
      </c>
      <c r="JT1" s="621" t="s">
        <v>2265</v>
      </c>
      <c r="JU1" s="620" t="s">
        <v>2266</v>
      </c>
      <c r="JV1" s="620" t="s">
        <v>2267</v>
      </c>
      <c r="JW1" s="620" t="s">
        <v>2268</v>
      </c>
      <c r="JX1" s="621" t="s">
        <v>2269</v>
      </c>
      <c r="JY1" s="620" t="s">
        <v>2270</v>
      </c>
      <c r="JZ1" s="620" t="s">
        <v>2271</v>
      </c>
      <c r="KA1" s="620" t="s">
        <v>2272</v>
      </c>
      <c r="KB1" s="621" t="s">
        <v>2273</v>
      </c>
      <c r="KC1" s="620" t="s">
        <v>2274</v>
      </c>
      <c r="KD1" s="620" t="s">
        <v>2275</v>
      </c>
      <c r="KE1" s="620" t="s">
        <v>2276</v>
      </c>
      <c r="KF1" s="621" t="s">
        <v>2277</v>
      </c>
      <c r="KG1" s="620" t="s">
        <v>2278</v>
      </c>
      <c r="KH1" s="620" t="s">
        <v>2279</v>
      </c>
      <c r="KI1" s="620" t="s">
        <v>2280</v>
      </c>
      <c r="KJ1" s="621" t="s">
        <v>2281</v>
      </c>
      <c r="KK1" s="620" t="s">
        <v>2282</v>
      </c>
      <c r="KL1" s="620" t="s">
        <v>2283</v>
      </c>
      <c r="KM1" s="620" t="s">
        <v>2284</v>
      </c>
      <c r="KN1" s="621" t="s">
        <v>2285</v>
      </c>
      <c r="KO1" s="620" t="s">
        <v>2286</v>
      </c>
      <c r="KP1" s="620" t="s">
        <v>2287</v>
      </c>
      <c r="KQ1" s="620" t="s">
        <v>2288</v>
      </c>
      <c r="KR1" s="621" t="s">
        <v>2289</v>
      </c>
      <c r="KS1" s="620" t="s">
        <v>2290</v>
      </c>
      <c r="KT1" s="620" t="s">
        <v>2291</v>
      </c>
      <c r="KU1" s="620" t="s">
        <v>2292</v>
      </c>
      <c r="KV1" s="621" t="s">
        <v>2293</v>
      </c>
      <c r="KW1" s="620" t="s">
        <v>2294</v>
      </c>
      <c r="KX1" s="620" t="s">
        <v>2295</v>
      </c>
      <c r="KY1" s="620" t="s">
        <v>2296</v>
      </c>
      <c r="KZ1" s="621" t="s">
        <v>2297</v>
      </c>
      <c r="LA1" s="620" t="s">
        <v>2298</v>
      </c>
      <c r="LB1" s="620" t="s">
        <v>2299</v>
      </c>
      <c r="LC1" s="620" t="s">
        <v>2300</v>
      </c>
      <c r="LD1" s="621" t="s">
        <v>2301</v>
      </c>
      <c r="LE1" s="620" t="s">
        <v>2302</v>
      </c>
      <c r="LF1" s="620" t="s">
        <v>2303</v>
      </c>
      <c r="LG1" s="620" t="s">
        <v>2304</v>
      </c>
      <c r="LH1" s="621" t="s">
        <v>2305</v>
      </c>
      <c r="LI1" s="620" t="s">
        <v>2306</v>
      </c>
      <c r="LJ1" s="620" t="s">
        <v>2307</v>
      </c>
      <c r="LK1" s="620" t="s">
        <v>2308</v>
      </c>
      <c r="LL1" s="621" t="s">
        <v>2309</v>
      </c>
      <c r="LM1" s="620" t="s">
        <v>2310</v>
      </c>
      <c r="LN1" s="620" t="s">
        <v>2311</v>
      </c>
      <c r="LO1" s="620" t="s">
        <v>2312</v>
      </c>
      <c r="LP1" s="621" t="s">
        <v>2313</v>
      </c>
      <c r="LQ1" s="620" t="s">
        <v>2314</v>
      </c>
      <c r="LR1" s="620" t="s">
        <v>2315</v>
      </c>
      <c r="LS1" s="620" t="s">
        <v>2316</v>
      </c>
      <c r="LT1" s="621" t="s">
        <v>2317</v>
      </c>
      <c r="LU1" s="620" t="s">
        <v>2318</v>
      </c>
      <c r="LV1" s="620" t="s">
        <v>2319</v>
      </c>
      <c r="LW1" s="620" t="s">
        <v>2320</v>
      </c>
      <c r="LX1" s="621" t="s">
        <v>2321</v>
      </c>
      <c r="LY1" s="620" t="s">
        <v>2322</v>
      </c>
      <c r="LZ1" s="620" t="s">
        <v>2323</v>
      </c>
      <c r="MA1" s="620" t="s">
        <v>2324</v>
      </c>
      <c r="MB1" s="621" t="s">
        <v>2325</v>
      </c>
      <c r="MC1" s="620" t="s">
        <v>2326</v>
      </c>
      <c r="MD1" s="620" t="s">
        <v>2327</v>
      </c>
      <c r="ME1" s="620" t="s">
        <v>2328</v>
      </c>
      <c r="MF1" s="621" t="s">
        <v>2329</v>
      </c>
      <c r="MG1" s="620" t="s">
        <v>2330</v>
      </c>
      <c r="MH1" s="620" t="s">
        <v>2331</v>
      </c>
      <c r="MI1" s="620" t="s">
        <v>2332</v>
      </c>
      <c r="MJ1" s="621" t="s">
        <v>2333</v>
      </c>
      <c r="MK1" s="620" t="s">
        <v>2334</v>
      </c>
      <c r="ML1" s="620" t="s">
        <v>2335</v>
      </c>
      <c r="MM1" s="620" t="s">
        <v>2336</v>
      </c>
      <c r="MN1" s="620" t="s">
        <v>2337</v>
      </c>
      <c r="MO1" s="620" t="s">
        <v>2338</v>
      </c>
      <c r="MP1" s="620" t="s">
        <v>2339</v>
      </c>
      <c r="MQ1" s="620" t="s">
        <v>2340</v>
      </c>
      <c r="MR1" s="620" t="s">
        <v>2341</v>
      </c>
      <c r="MS1" s="620" t="s">
        <v>2342</v>
      </c>
      <c r="MT1" s="620" t="s">
        <v>2343</v>
      </c>
      <c r="MU1" s="620" t="s">
        <v>2344</v>
      </c>
      <c r="MV1" s="620" t="s">
        <v>2345</v>
      </c>
      <c r="MW1" s="620" t="s">
        <v>2346</v>
      </c>
      <c r="MX1" s="620" t="s">
        <v>2347</v>
      </c>
      <c r="MY1" s="620" t="s">
        <v>2348</v>
      </c>
      <c r="MZ1" s="620" t="s">
        <v>2349</v>
      </c>
      <c r="NA1" s="620" t="s">
        <v>2350</v>
      </c>
      <c r="NB1" s="620" t="s">
        <v>2351</v>
      </c>
      <c r="NC1" s="620" t="s">
        <v>2352</v>
      </c>
      <c r="ND1" s="620" t="s">
        <v>2353</v>
      </c>
      <c r="NE1" s="620" t="s">
        <v>2354</v>
      </c>
      <c r="NF1" s="620" t="s">
        <v>2355</v>
      </c>
      <c r="NG1" s="620" t="s">
        <v>2356</v>
      </c>
      <c r="NH1" s="620" t="s">
        <v>2357</v>
      </c>
      <c r="NI1" s="620" t="s">
        <v>2358</v>
      </c>
      <c r="NJ1" s="620" t="s">
        <v>2359</v>
      </c>
      <c r="NK1" s="620" t="s">
        <v>2360</v>
      </c>
      <c r="NL1" s="620" t="s">
        <v>2361</v>
      </c>
      <c r="NM1" s="620" t="s">
        <v>2362</v>
      </c>
      <c r="NN1" s="620" t="s">
        <v>2363</v>
      </c>
      <c r="NO1" s="620" t="s">
        <v>2364</v>
      </c>
      <c r="NP1" s="620" t="s">
        <v>2365</v>
      </c>
      <c r="NQ1" s="620" t="s">
        <v>2366</v>
      </c>
      <c r="NR1" s="620" t="s">
        <v>2367</v>
      </c>
      <c r="NS1" s="620" t="s">
        <v>2368</v>
      </c>
      <c r="NT1" s="620" t="s">
        <v>2369</v>
      </c>
      <c r="NU1" s="620" t="s">
        <v>2370</v>
      </c>
      <c r="NV1" s="620" t="s">
        <v>2371</v>
      </c>
      <c r="NW1" s="620" t="s">
        <v>2372</v>
      </c>
      <c r="NX1" s="620" t="s">
        <v>2373</v>
      </c>
      <c r="NY1" s="620" t="s">
        <v>2374</v>
      </c>
      <c r="NZ1" s="620" t="s">
        <v>2375</v>
      </c>
      <c r="OA1" s="620" t="s">
        <v>2376</v>
      </c>
      <c r="OB1" s="620" t="s">
        <v>2377</v>
      </c>
      <c r="OC1" s="620" t="s">
        <v>2378</v>
      </c>
      <c r="OD1" s="620" t="s">
        <v>2379</v>
      </c>
      <c r="OE1" s="620" t="s">
        <v>2380</v>
      </c>
      <c r="OF1" s="620" t="s">
        <v>2381</v>
      </c>
      <c r="OG1" s="621" t="s">
        <v>2382</v>
      </c>
      <c r="OH1" s="620" t="s">
        <v>2383</v>
      </c>
      <c r="OI1" s="621" t="s">
        <v>2384</v>
      </c>
      <c r="OJ1" s="620" t="s">
        <v>2385</v>
      </c>
      <c r="OK1" s="621" t="s">
        <v>2386</v>
      </c>
      <c r="OL1" s="620" t="s">
        <v>2387</v>
      </c>
      <c r="OM1" s="621" t="s">
        <v>2388</v>
      </c>
      <c r="ON1" s="620" t="s">
        <v>2389</v>
      </c>
      <c r="OO1" s="621" t="s">
        <v>2390</v>
      </c>
      <c r="OP1" s="620" t="s">
        <v>2391</v>
      </c>
      <c r="OQ1" s="621" t="s">
        <v>2392</v>
      </c>
      <c r="OR1" s="620" t="s">
        <v>2393</v>
      </c>
      <c r="OS1" s="621" t="s">
        <v>2394</v>
      </c>
      <c r="OT1" s="620" t="s">
        <v>2395</v>
      </c>
      <c r="OU1" s="621" t="s">
        <v>2396</v>
      </c>
      <c r="OV1" s="620" t="s">
        <v>2397</v>
      </c>
      <c r="OW1" s="621" t="s">
        <v>2398</v>
      </c>
      <c r="OX1" s="620" t="s">
        <v>2399</v>
      </c>
      <c r="OY1" s="621" t="s">
        <v>2400</v>
      </c>
      <c r="OZ1" s="620" t="s">
        <v>2401</v>
      </c>
      <c r="PA1" s="621" t="s">
        <v>2402</v>
      </c>
      <c r="PB1" s="620" t="s">
        <v>2403</v>
      </c>
      <c r="PC1" s="620" t="s">
        <v>2404</v>
      </c>
      <c r="PD1" s="620" t="s">
        <v>2405</v>
      </c>
      <c r="PE1" s="620" t="s">
        <v>2406</v>
      </c>
      <c r="PF1" s="620" t="s">
        <v>2407</v>
      </c>
      <c r="PG1" s="620" t="s">
        <v>2408</v>
      </c>
      <c r="PH1" s="620" t="s">
        <v>2409</v>
      </c>
      <c r="PI1" s="620" t="s">
        <v>2410</v>
      </c>
      <c r="PJ1" s="620" t="s">
        <v>2411</v>
      </c>
      <c r="PK1" s="620" t="s">
        <v>2412</v>
      </c>
      <c r="PL1" s="621" t="s">
        <v>2413</v>
      </c>
      <c r="PM1" s="621" t="s">
        <v>2414</v>
      </c>
      <c r="PN1" s="620" t="s">
        <v>2415</v>
      </c>
      <c r="PO1" s="620" t="s">
        <v>2416</v>
      </c>
      <c r="PP1" s="620" t="s">
        <v>2417</v>
      </c>
      <c r="PQ1" s="620" t="s">
        <v>2418</v>
      </c>
      <c r="PR1" s="620" t="s">
        <v>2419</v>
      </c>
      <c r="PS1" s="620" t="s">
        <v>2420</v>
      </c>
      <c r="PT1" s="620" t="s">
        <v>2421</v>
      </c>
      <c r="PU1" s="620" t="s">
        <v>2422</v>
      </c>
      <c r="PV1" s="620" t="s">
        <v>2423</v>
      </c>
      <c r="PW1" s="620" t="s">
        <v>2424</v>
      </c>
      <c r="PX1" s="620" t="s">
        <v>2425</v>
      </c>
      <c r="PY1" s="620" t="s">
        <v>2426</v>
      </c>
      <c r="PZ1" s="620" t="s">
        <v>2427</v>
      </c>
      <c r="QA1" s="620" t="s">
        <v>2428</v>
      </c>
      <c r="QB1" s="620" t="s">
        <v>2429</v>
      </c>
      <c r="QC1" s="620" t="s">
        <v>2430</v>
      </c>
      <c r="QD1" s="620" t="s">
        <v>2431</v>
      </c>
      <c r="QE1" s="620" t="s">
        <v>2432</v>
      </c>
      <c r="QF1" s="620" t="s">
        <v>2433</v>
      </c>
      <c r="QG1" s="620" t="s">
        <v>2434</v>
      </c>
      <c r="QH1" s="620" t="s">
        <v>2435</v>
      </c>
      <c r="QI1" s="620" t="s">
        <v>2436</v>
      </c>
      <c r="QJ1" s="620" t="s">
        <v>2437</v>
      </c>
      <c r="QK1" s="620" t="s">
        <v>2438</v>
      </c>
      <c r="QL1" s="620" t="s">
        <v>2439</v>
      </c>
      <c r="QM1" s="620" t="s">
        <v>2440</v>
      </c>
      <c r="QN1" s="620" t="s">
        <v>2441</v>
      </c>
      <c r="QO1" s="620" t="s">
        <v>2442</v>
      </c>
      <c r="QP1" s="620" t="s">
        <v>2443</v>
      </c>
      <c r="QQ1" s="620" t="s">
        <v>2444</v>
      </c>
      <c r="QR1" s="620" t="s">
        <v>2445</v>
      </c>
      <c r="QS1" s="620" t="s">
        <v>2446</v>
      </c>
      <c r="QT1" s="620" t="s">
        <v>2447</v>
      </c>
      <c r="QU1" s="620" t="s">
        <v>2448</v>
      </c>
      <c r="QV1" s="620" t="s">
        <v>2449</v>
      </c>
      <c r="QW1" s="620" t="s">
        <v>2450</v>
      </c>
      <c r="QX1" s="620" t="s">
        <v>2451</v>
      </c>
      <c r="QY1" s="620" t="s">
        <v>2452</v>
      </c>
      <c r="QZ1" s="620" t="s">
        <v>2453</v>
      </c>
      <c r="RA1" s="620" t="s">
        <v>2454</v>
      </c>
      <c r="RB1" s="620" t="s">
        <v>2455</v>
      </c>
      <c r="RC1" s="620" t="s">
        <v>2456</v>
      </c>
      <c r="RD1" s="620" t="s">
        <v>2457</v>
      </c>
      <c r="RE1" s="620" t="s">
        <v>2458</v>
      </c>
      <c r="RF1" s="620" t="s">
        <v>2459</v>
      </c>
      <c r="RG1" s="620" t="s">
        <v>2460</v>
      </c>
      <c r="RH1" s="620" t="s">
        <v>2461</v>
      </c>
      <c r="RI1" s="620" t="s">
        <v>2462</v>
      </c>
      <c r="RJ1" s="621" t="s">
        <v>2463</v>
      </c>
      <c r="RK1" s="620" t="s">
        <v>2464</v>
      </c>
      <c r="RL1" s="620" t="s">
        <v>2465</v>
      </c>
      <c r="RM1" s="620" t="s">
        <v>2466</v>
      </c>
      <c r="RN1" s="620" t="s">
        <v>2467</v>
      </c>
      <c r="RO1" s="620" t="s">
        <v>2468</v>
      </c>
      <c r="RP1" s="620" t="s">
        <v>2469</v>
      </c>
      <c r="RQ1" s="620" t="s">
        <v>2470</v>
      </c>
      <c r="RR1" s="620" t="s">
        <v>2471</v>
      </c>
      <c r="RS1" s="621" t="s">
        <v>2472</v>
      </c>
      <c r="RT1" s="621" t="s">
        <v>2473</v>
      </c>
      <c r="RU1" s="621" t="s">
        <v>2474</v>
      </c>
      <c r="RV1" s="621" t="s">
        <v>2475</v>
      </c>
      <c r="RW1" s="620" t="s">
        <v>2476</v>
      </c>
      <c r="RX1" s="620" t="s">
        <v>2477</v>
      </c>
      <c r="RY1" s="620" t="s">
        <v>2478</v>
      </c>
      <c r="RZ1" s="620" t="s">
        <v>2479</v>
      </c>
      <c r="SA1" s="620" t="s">
        <v>2480</v>
      </c>
      <c r="SB1" s="620" t="s">
        <v>2481</v>
      </c>
      <c r="SC1" s="620" t="s">
        <v>2482</v>
      </c>
      <c r="SD1" s="620" t="s">
        <v>2483</v>
      </c>
      <c r="SE1" s="620" t="s">
        <v>2484</v>
      </c>
      <c r="SF1" s="620" t="s">
        <v>2485</v>
      </c>
      <c r="SG1" s="620" t="s">
        <v>2486</v>
      </c>
      <c r="SH1" s="620" t="s">
        <v>2487</v>
      </c>
      <c r="SI1" s="620" t="s">
        <v>2488</v>
      </c>
      <c r="SJ1" s="620" t="s">
        <v>2489</v>
      </c>
      <c r="SK1" s="620" t="s">
        <v>2490</v>
      </c>
      <c r="SL1" s="620" t="s">
        <v>2491</v>
      </c>
    </row>
    <row r="2" spans="1:506" s="614" customFormat="1" ht="37.5">
      <c r="A2" s="615" t="str">
        <f>+⑫付票!BO4</f>
        <v/>
      </c>
      <c r="B2" s="616" t="str">
        <f>+入力シート!I8</f>
        <v/>
      </c>
      <c r="C2" s="616" t="str">
        <f>+TEXT(入力シート!I9,"000000")</f>
        <v>000000</v>
      </c>
      <c r="D2" s="617" t="str">
        <f>+入力シート!I10</f>
        <v/>
      </c>
      <c r="E2" s="618">
        <f>+入力シート!I11</f>
        <v>0</v>
      </c>
      <c r="F2" s="618">
        <f>+入力シート!I12</f>
        <v>0</v>
      </c>
      <c r="G2" s="618">
        <f>+入力シート!I13</f>
        <v>0</v>
      </c>
      <c r="H2" s="616" t="str">
        <f>+入力シート!I15&amp;"　"&amp;入力シート!N15</f>
        <v>　</v>
      </c>
      <c r="I2" s="622"/>
      <c r="J2" s="622"/>
      <c r="K2" s="619" t="s">
        <v>2492</v>
      </c>
      <c r="L2" s="618">
        <f>+入力シート!H17</f>
        <v>0</v>
      </c>
      <c r="M2" s="617">
        <f>+入力シート!Y17</f>
        <v>0</v>
      </c>
      <c r="N2" s="616" t="str">
        <f>+TEXT(入力シート!AA17,"000")&amp;TEXT(入力シート!AD17,"0000")</f>
        <v>0000000</v>
      </c>
      <c r="O2" s="616" t="str">
        <f>+入力シート!AF17&amp;入力シート!AH17&amp;入力シート!AI17&amp;入力シート!AK17&amp;入力シート!AL17</f>
        <v>--</v>
      </c>
      <c r="P2" s="616" t="str">
        <f>+IF(入力シート!H19="","",入力シート!H19)</f>
        <v/>
      </c>
      <c r="Q2" s="616" t="str">
        <f>+IF(入力シート!L19="","",入力シート!L19)</f>
        <v/>
      </c>
      <c r="R2" s="616" t="str">
        <f>+IF(入力シート!W19="","",入力シート!W19)</f>
        <v/>
      </c>
      <c r="S2" s="617" t="str">
        <f>+IF(入力シート!Y19="","",入力シート!Y19)</f>
        <v/>
      </c>
      <c r="T2" s="616" t="str">
        <f>+IF(入力シート!AA19="","",TEXT(入力シート!AA19,"000")&amp;TEXT(入力シート!AD19,"0000"))</f>
        <v/>
      </c>
      <c r="U2" s="616" t="str">
        <f>+IF(入力シート!AF19="","",入力シート!AF19&amp;入力シート!AH19&amp;入力シート!AI19&amp;入力シート!AK19&amp;入力シート!AL19)</f>
        <v/>
      </c>
      <c r="V2" s="616" t="str">
        <f>+IF(入力シート!H20="","",入力シート!H20)</f>
        <v/>
      </c>
      <c r="W2" s="616" t="str">
        <f>+IF(入力シート!L20="","",入力シート!L20)</f>
        <v/>
      </c>
      <c r="X2" s="616" t="str">
        <f>+IF(入力シート!W20="","",入力シート!W20)</f>
        <v/>
      </c>
      <c r="Y2" s="617" t="str">
        <f>+IF(入力シート!Y20="","",入力シート!Y20)</f>
        <v/>
      </c>
      <c r="Z2" s="616" t="str">
        <f>+IF(入力シート!AA20="","",TEXT(入力シート!AA20,"000")&amp;TEXT(入力シート!AD20,"0000"))</f>
        <v/>
      </c>
      <c r="AA2" s="616" t="str">
        <f>+IF(入力シート!AF20="","",入力シート!AF20&amp;入力シート!AH20&amp;入力シート!AI20&amp;入力シート!AK20&amp;入力シート!AL20)</f>
        <v/>
      </c>
      <c r="AB2" s="616" t="str">
        <f>+IF(入力シート!H21="","",入力シート!H21)</f>
        <v/>
      </c>
      <c r="AC2" s="616" t="str">
        <f>+IF(入力シート!L21="","",入力シート!L21)</f>
        <v/>
      </c>
      <c r="AD2" s="616" t="str">
        <f>+IF(入力シート!W21="","",入力シート!W21)</f>
        <v/>
      </c>
      <c r="AE2" s="617" t="str">
        <f>+IF(入力シート!Y21="","",入力シート!Y21)</f>
        <v/>
      </c>
      <c r="AF2" s="616" t="str">
        <f>+IF(入力シート!AA21="","",TEXT(入力シート!AA21,"000")&amp;TEXT(入力シート!AD21,"0000"))</f>
        <v/>
      </c>
      <c r="AG2" s="616" t="str">
        <f>+IF(入力シート!AF21="","",入力シート!AF21&amp;入力シート!AH21&amp;入力シート!AI21&amp;入力シート!AK21&amp;入力シート!AL21)</f>
        <v/>
      </c>
      <c r="AH2" s="616" t="str">
        <f>+IF(入力シート!H22="","",入力シート!H22)</f>
        <v/>
      </c>
      <c r="AI2" s="616" t="str">
        <f>+IF(入力シート!L22="","",入力シート!L22)</f>
        <v/>
      </c>
      <c r="AJ2" s="616" t="str">
        <f>+IF(入力シート!W22="","",入力シート!W22)</f>
        <v/>
      </c>
      <c r="AK2" s="616" t="str">
        <f>+IF(入力シート!Y22="","",入力シート!Y22)</f>
        <v/>
      </c>
      <c r="AL2" s="616" t="str">
        <f>+IF(入力シート!AA22="","",TEXT(入力シート!AA22,"000")&amp;TEXT(入力シート!AD22,"0000"))</f>
        <v/>
      </c>
      <c r="AM2" s="616" t="str">
        <f>+IF(入力シート!AF22="","",入力シート!AF22&amp;入力シート!AH22&amp;入力シート!AI22&amp;入力シート!AK22&amp;入力シート!AL22)</f>
        <v/>
      </c>
      <c r="AN2" s="616" t="str">
        <f>+IF(入力シート!H23="","",入力シート!H23)</f>
        <v/>
      </c>
      <c r="AO2" s="616" t="str">
        <f>+IF(入力シート!L23="","",入力シート!L23)</f>
        <v/>
      </c>
      <c r="AP2" s="616" t="str">
        <f>+IF(入力シート!W23="","",入力シート!W23)</f>
        <v/>
      </c>
      <c r="AQ2" s="616" t="str">
        <f>+IF(入力シート!Y23="","",入力シート!Y23)</f>
        <v/>
      </c>
      <c r="AR2" s="616" t="str">
        <f>+IF(入力シート!AA23="","",TEXT(入力シート!AA23,"000")&amp;TEXT(入力シート!AD23,"0000"))</f>
        <v/>
      </c>
      <c r="AS2" s="616" t="str">
        <f>+IF(入力シート!AF23="","",入力シート!AF23&amp;入力シート!AH23&amp;入力シート!AI23&amp;入力シート!AK23&amp;入力シート!AL23)</f>
        <v/>
      </c>
      <c r="AT2" s="616" t="str">
        <f>+IF(入力シート!H24="","",入力シート!H24)</f>
        <v/>
      </c>
      <c r="AU2" s="616" t="str">
        <f>+IF(入力シート!L24="","",入力シート!L24)</f>
        <v/>
      </c>
      <c r="AV2" s="616" t="str">
        <f>+IF(入力シート!W24="","",入力シート!W24)</f>
        <v/>
      </c>
      <c r="AW2" s="616" t="str">
        <f>+IF(入力シート!Y24="","",入力シート!Y24)</f>
        <v/>
      </c>
      <c r="AX2" s="616" t="str">
        <f>+IF(入力シート!AA24="","",TEXT(入力シート!AA24,"000")&amp;TEXT(入力シート!AD24,"0000"))</f>
        <v/>
      </c>
      <c r="AY2" s="616" t="str">
        <f>+IF(入力シート!AF24="","",入力シート!AF24&amp;入力シート!AH24&amp;入力シート!AI24&amp;入力シート!AK24&amp;入力シート!AL24)</f>
        <v/>
      </c>
      <c r="AZ2" s="616" t="str">
        <f>+IF(入力シート!H25="","",入力シート!H25)</f>
        <v/>
      </c>
      <c r="BA2" s="616" t="str">
        <f>+IF(入力シート!L25="","",入力シート!L25)</f>
        <v/>
      </c>
      <c r="BB2" s="616" t="str">
        <f>+IF(入力シート!W25="","",入力シート!W25)</f>
        <v/>
      </c>
      <c r="BC2" s="616" t="str">
        <f>+IF(入力シート!Y25="","",入力シート!Y25)</f>
        <v/>
      </c>
      <c r="BD2" s="616" t="str">
        <f>+IF(入力シート!AA25="","",TEXT(入力シート!AA25,"000")&amp;TEXT(入力シート!AD25,"0000"))</f>
        <v/>
      </c>
      <c r="BE2" s="616" t="str">
        <f>+IF(入力シート!AF25="","",入力シート!AF25&amp;入力シート!AH25&amp;入力シート!AI25&amp;入力シート!AK25&amp;入力シート!AL25)</f>
        <v/>
      </c>
      <c r="BF2" s="616" t="str">
        <f>+IF(入力シート!H26="","",入力シート!H26)</f>
        <v/>
      </c>
      <c r="BG2" s="616" t="str">
        <f>+IF(入力シート!L26="","",入力シート!L26)</f>
        <v/>
      </c>
      <c r="BH2" s="616" t="str">
        <f>+IF(入力シート!W26="","",入力シート!W26)</f>
        <v/>
      </c>
      <c r="BI2" s="616" t="str">
        <f>+IF(入力シート!Y26="","",入力シート!Y26)</f>
        <v/>
      </c>
      <c r="BJ2" s="616" t="str">
        <f>+IF(入力シート!AA26="","",TEXT(入力シート!AA26,"000")&amp;TEXT(入力シート!AD26,"0000"))</f>
        <v/>
      </c>
      <c r="BK2" s="616" t="str">
        <f>+IF(入力シート!AF26="","",入力シート!AF26&amp;入力シート!AH26&amp;入力シート!AI26&amp;入力シート!AK26&amp;入力シート!AL26)</f>
        <v/>
      </c>
      <c r="BL2" s="616" t="str">
        <f>+IF(入力シート!H27="","",入力シート!H27)</f>
        <v/>
      </c>
      <c r="BM2" s="616" t="str">
        <f>+IF(入力シート!L27="","",入力シート!L27)</f>
        <v/>
      </c>
      <c r="BN2" s="616" t="str">
        <f>+IF(入力シート!W27="","",入力シート!W27)</f>
        <v/>
      </c>
      <c r="BO2" s="616" t="str">
        <f>+IF(入力シート!Y27="","",入力シート!Y27)</f>
        <v/>
      </c>
      <c r="BP2" s="616" t="str">
        <f>+IF(入力シート!AA27="","",TEXT(入力シート!AA27,"000")&amp;TEXT(入力シート!AD27,"0000"))</f>
        <v/>
      </c>
      <c r="BQ2" s="616" t="str">
        <f>+IF(入力シート!AF27="","",入力シート!AF27&amp;入力シート!AH27&amp;入力シート!AI27&amp;入力シート!AK27&amp;入力シート!AL27)</f>
        <v/>
      </c>
      <c r="BR2" s="616" t="str">
        <f>+IF(入力シート!H28="","",入力シート!H28)</f>
        <v/>
      </c>
      <c r="BS2" s="616" t="str">
        <f>+IF(入力シート!L28="","",入力シート!L28)</f>
        <v/>
      </c>
      <c r="BT2" s="616" t="str">
        <f>+IF(入力シート!W28="","",入力シート!W28)</f>
        <v/>
      </c>
      <c r="BU2" s="616" t="str">
        <f>+IF(入力シート!Y28="","",入力シート!Y28)</f>
        <v/>
      </c>
      <c r="BV2" s="616" t="str">
        <f>+IF(入力シート!AA28="","",TEXT(入力シート!AA28,"000")&amp;TEXT(入力シート!AD28,"0000"))</f>
        <v/>
      </c>
      <c r="BW2" s="616" t="str">
        <f>+IF(入力シート!AF28="","",入力シート!AF28&amp;入力シート!AH28&amp;入力シート!AI28&amp;入力シート!AK28&amp;入力シート!AL28)</f>
        <v/>
      </c>
      <c r="BX2" s="617">
        <f>+入力シート!Y29</f>
        <v>0</v>
      </c>
      <c r="BY2" s="616" t="str">
        <f>+IF(入力シート!L31="","",入力シート!L31)</f>
        <v/>
      </c>
      <c r="BZ2" s="616" t="str">
        <f>+IF(入力シート!AA31="","",TEXT(入力シート!AA31,"000")&amp;TEXT(入力シート!AD31,"0000"))</f>
        <v/>
      </c>
      <c r="CA2" s="616" t="str">
        <f>+IF(入力シート!AF31="","",入力シート!AF31&amp;入力シート!AH31&amp;入力シート!AI31&amp;入力シート!AK31&amp;入力シート!AL31)</f>
        <v/>
      </c>
      <c r="CB2" s="616" t="str">
        <f>+IF(入力シート!L32="","",入力シート!L32)</f>
        <v/>
      </c>
      <c r="CC2" s="616" t="str">
        <f>+IF(入力シート!AA32="","",TEXT(入力シート!AA32,"000")&amp;TEXT(入力シート!AD32,"0000"))</f>
        <v/>
      </c>
      <c r="CD2" s="616" t="str">
        <f>+IF(入力シート!AF32="","",入力シート!AF32&amp;入力シート!AH32&amp;入力シート!AI32&amp;入力シート!AK32&amp;入力シート!AL32)</f>
        <v/>
      </c>
      <c r="CE2" s="616" t="str">
        <f>+IF(入力シート!L33="","",入力シート!L33)</f>
        <v/>
      </c>
      <c r="CF2" s="616" t="str">
        <f>+IF(入力シート!AA33="","",TEXT(入力シート!AA33,"000")&amp;TEXT(入力シート!AD33,"0000"))</f>
        <v/>
      </c>
      <c r="CG2" s="616" t="str">
        <f>+IF(入力シート!AF33="","",入力シート!AF33&amp;入力シート!AH33&amp;入力シート!AI33&amp;入力シート!AK33&amp;入力シート!AL33)</f>
        <v/>
      </c>
      <c r="CH2" s="616" t="str">
        <f>+IF(入力シート!L34="","",入力シート!L34)</f>
        <v/>
      </c>
      <c r="CI2" s="616" t="str">
        <f>+IF(入力シート!AA34="","",TEXT(入力シート!AA34,"000")&amp;TEXT(入力シート!AD34,"0000"))</f>
        <v/>
      </c>
      <c r="CJ2" s="616" t="str">
        <f>+IF(入力シート!AF34="","",入力シート!AF34&amp;入力シート!AH34&amp;入力シート!AI34&amp;入力シート!AK34&amp;入力シート!AL34)</f>
        <v/>
      </c>
      <c r="CK2" s="616" t="str">
        <f>+IF(入力シート!L35="","",入力シート!L35)</f>
        <v/>
      </c>
      <c r="CL2" s="616" t="str">
        <f>+IF(入力シート!AA35="","",TEXT(入力シート!AA35,"000")&amp;TEXT(入力シート!AD35,"0000"))</f>
        <v/>
      </c>
      <c r="CM2" s="616" t="str">
        <f>+IF(入力シート!AF35="","",入力シート!AF35&amp;入力シート!AH35&amp;入力シート!AI35&amp;入力シート!AK35&amp;入力シート!AL35)</f>
        <v/>
      </c>
      <c r="CN2" s="622"/>
      <c r="CO2" s="616" t="str">
        <f>+IF(入力シート!E38="","",入力シート!E38)</f>
        <v/>
      </c>
      <c r="CP2" s="616" t="str">
        <f>+IF(入力シート!F38="","",入力シート!F38)</f>
        <v/>
      </c>
      <c r="CQ2" s="616" t="str">
        <f>+IF(入力シート!G38="","",入力シート!G38)</f>
        <v/>
      </c>
      <c r="CR2" s="616" t="str">
        <f>+IF(入力シート!H38="","",入力シート!H38)</f>
        <v/>
      </c>
      <c r="CS2" s="616" t="str">
        <f>+IF(入力シート!I38="","",入力シート!I38)</f>
        <v/>
      </c>
      <c r="CT2" s="616" t="str">
        <f>+IF(入力シート!J38="","",入力シート!J38)</f>
        <v/>
      </c>
      <c r="CU2" s="616" t="str">
        <f>+IF(入力シート!K38="","",入力シート!K38)</f>
        <v/>
      </c>
      <c r="CV2" s="616" t="str">
        <f>+IF(入力シート!L38="","",入力シート!L38)</f>
        <v/>
      </c>
      <c r="CW2" s="616" t="str">
        <f>+IF(入力シート!M38="","",入力シート!M38)</f>
        <v/>
      </c>
      <c r="CX2" s="616" t="str">
        <f>+IF(入力シート!N38="","",入力シート!N38)</f>
        <v/>
      </c>
      <c r="CY2" s="616" t="str">
        <f>+IF(入力シート!O38="","",入力シート!O38)</f>
        <v/>
      </c>
      <c r="CZ2" s="616" t="str">
        <f>+IF(入力シート!P38="","",入力シート!P38)</f>
        <v/>
      </c>
      <c r="DA2" s="616" t="str">
        <f>+IF(入力シート!Q38="","",入力シート!Q38)</f>
        <v/>
      </c>
      <c r="DB2" s="616" t="str">
        <f>+IF(入力シート!R38="","",入力シート!R38)</f>
        <v/>
      </c>
      <c r="DC2" s="616" t="str">
        <f>+IF(入力シート!S38="","",入力シート!S38)</f>
        <v/>
      </c>
      <c r="DD2" s="616" t="str">
        <f>+IF(入力シート!T38="","",入力シート!T38)</f>
        <v/>
      </c>
      <c r="DE2" s="616" t="str">
        <f>+IF(入力シート!U38="","",入力シート!U38)</f>
        <v/>
      </c>
      <c r="DF2" s="616" t="str">
        <f>+IF(入力シート!V38="","",入力シート!V38)</f>
        <v/>
      </c>
      <c r="DG2" s="616" t="str">
        <f>+IF(入力シート!W38="","",入力シート!W38)</f>
        <v/>
      </c>
      <c r="DH2" s="616" t="str">
        <f>+IF(入力シート!X38="","",入力シート!X38)</f>
        <v/>
      </c>
      <c r="DI2" s="616" t="str">
        <f>+IF(入力シート!Y38="","",入力シート!Y38)</f>
        <v/>
      </c>
      <c r="DJ2" s="616" t="str">
        <f>+IF(入力シート!Z38="","",入力シート!Z38)</f>
        <v/>
      </c>
      <c r="DK2" s="616" t="str">
        <f>+IF(入力シート!AA38="","",入力シート!AA38)</f>
        <v/>
      </c>
      <c r="DL2" s="616" t="str">
        <f>+IF(入力シート!AB38="","",入力シート!AB38)</f>
        <v/>
      </c>
      <c r="DM2" s="616" t="str">
        <f>+IF(入力シート!AC38="","",入力シート!AC38)</f>
        <v/>
      </c>
      <c r="DN2" s="616" t="str">
        <f>+IF(入力シート!AD38="","",入力シート!AD38)</f>
        <v/>
      </c>
      <c r="DO2" s="616" t="str">
        <f>+IF(入力シート!AE38="","",入力シート!AE38)</f>
        <v/>
      </c>
      <c r="DP2" s="616" t="str">
        <f>+IF(入力シート!AF38="","",入力シート!AF38)</f>
        <v/>
      </c>
      <c r="DQ2" s="616" t="str">
        <f>+IF(入力シート!AG38="","",入力シート!AG38)</f>
        <v/>
      </c>
      <c r="DR2" s="617">
        <f>+入力シート!E40</f>
        <v>0</v>
      </c>
      <c r="DS2" s="617">
        <f>+入力シート!J40</f>
        <v>0</v>
      </c>
      <c r="DT2" s="616">
        <f>+入力シート!O40</f>
        <v>0</v>
      </c>
      <c r="DU2" s="619" t="s">
        <v>2493</v>
      </c>
      <c r="DV2" s="616" t="str">
        <f>+IF(入力シート!I49="","",入力シート!I49&amp;入力シート!J49&amp;DBCS(TEXT(入力シート!K49,"00"))&amp;入力シート!L49)</f>
        <v/>
      </c>
      <c r="DW2" s="616" t="str">
        <f>+IF(入力シート!M49="","",TEXT(入力シート!M49,"000000"))</f>
        <v/>
      </c>
      <c r="DX2" s="616" t="str">
        <f>+IF(入力シート!O49="","",TEXT(入力シート!O49,"yyyy")-2000)</f>
        <v/>
      </c>
      <c r="DY2" s="616" t="str">
        <f>+IF(入力シート!O49="","",TEXT(入力シート!O49,"mm"))</f>
        <v/>
      </c>
      <c r="DZ2" s="616" t="str">
        <f>+IF(入力シート!O49="","",TEXT(入力シート!O49,"dd"))</f>
        <v/>
      </c>
      <c r="EA2" s="616" t="str">
        <f>+IF(入力シート!S49="","",TEXT(入力シート!S49,"yyyy")-2000)</f>
        <v/>
      </c>
      <c r="EB2" s="616" t="str">
        <f>+IF(入力シート!S49="","",TEXT(入力シート!S49,"mm"))</f>
        <v/>
      </c>
      <c r="EC2" s="616" t="str">
        <f>+IF(入力シート!S49="","",TEXT(入力シート!S49,"dd"))</f>
        <v/>
      </c>
      <c r="ED2" s="619" t="s">
        <v>2494</v>
      </c>
      <c r="EE2" s="616" t="str">
        <f>+IF(入力シート!J50="","",DBCS(TEXT(入力シート!J50,"00")))</f>
        <v/>
      </c>
      <c r="EF2" s="616" t="str">
        <f>+IF(入力シート!M50="","",TEXT(入力シート!M50,"000000"))</f>
        <v/>
      </c>
      <c r="EG2" s="616" t="str">
        <f>+IF(入力シート!O50="","",TEXT(入力シート!O50,"yyyy")-2000)</f>
        <v/>
      </c>
      <c r="EH2" s="616" t="str">
        <f>+IF(入力シート!O50="","",TEXT(入力シート!O50,"mm"))</f>
        <v/>
      </c>
      <c r="EI2" s="616" t="str">
        <f>+IF(入力シート!O50="","",TEXT(入力シート!O50,"dd"))</f>
        <v/>
      </c>
      <c r="EJ2" s="616" t="str">
        <f>+IF(入力シート!S50="","",TEXT(入力シート!S50,"yyyy")-2000)</f>
        <v/>
      </c>
      <c r="EK2" s="616" t="str">
        <f>+IF(入力シート!S50="","",TEXT(入力シート!S50,"mm"))</f>
        <v/>
      </c>
      <c r="EL2" s="616" t="str">
        <f>+IF(入力シート!S50="","",TEXT(入力シート!S50,"dd"))</f>
        <v/>
      </c>
      <c r="EM2" s="619" t="s">
        <v>2495</v>
      </c>
      <c r="EN2" s="616" t="str">
        <f>+IF(入力シート!K51="","",入力シート!J51&amp;DBCS(TEXT(入力シート!K51,"00")))</f>
        <v/>
      </c>
      <c r="EO2" s="616" t="str">
        <f>+IF(入力シート!M51="","",TEXT(入力シート!M51,"000000"))</f>
        <v/>
      </c>
      <c r="EP2" s="616" t="str">
        <f>+IF(入力シート!O51="","",TEXT(入力シート!O51,"yyyy")-2000)</f>
        <v/>
      </c>
      <c r="EQ2" s="616" t="str">
        <f>+IF(入力シート!O51="","",TEXT(入力シート!O51,"mm"))</f>
        <v/>
      </c>
      <c r="ER2" s="616" t="str">
        <f>+IF(入力シート!O51="","",TEXT(入力シート!O51,"dd"))</f>
        <v/>
      </c>
      <c r="ES2" s="616" t="str">
        <f>+IF(入力シート!S51="","",TEXT(入力シート!S51,"yyyy")-2000)</f>
        <v/>
      </c>
      <c r="ET2" s="616" t="str">
        <f>+IF(入力シート!S51="","",TEXT(入力シート!S51,"mm"))</f>
        <v/>
      </c>
      <c r="EU2" s="616" t="str">
        <f>+IF(入力シート!S51="","",TEXT(入力シート!S51,"dd"))</f>
        <v/>
      </c>
      <c r="EV2" s="619" t="s">
        <v>2496</v>
      </c>
      <c r="EW2" s="616" t="str">
        <f>+IF(入力シート!K52="","",入力シート!J52&amp;DBCS(TEXT(入力シート!K52,"00")))</f>
        <v/>
      </c>
      <c r="EX2" s="616" t="str">
        <f>+IF(入力シート!M52="","",TEXT(入力シート!M52,"000000"))</f>
        <v/>
      </c>
      <c r="EY2" s="616" t="str">
        <f>+IF(入力シート!O52="","",TEXT(入力シート!O52,"yyyy")-2000)</f>
        <v/>
      </c>
      <c r="EZ2" s="616" t="str">
        <f>+IF(入力シート!O52="","",TEXT(入力シート!O52,"mm"))</f>
        <v/>
      </c>
      <c r="FA2" s="616" t="str">
        <f>+IF(入力シート!O52="","",TEXT(入力シート!O52,"dd"))</f>
        <v/>
      </c>
      <c r="FB2" s="616" t="str">
        <f>+IF(入力シート!S52="","",TEXT(入力シート!S52,"yyyy")-2000)</f>
        <v/>
      </c>
      <c r="FC2" s="616" t="str">
        <f>+IF(入力シート!S52="","",TEXT(入力シート!S52,"mm"))</f>
        <v/>
      </c>
      <c r="FD2" s="616" t="str">
        <f>+IF(入力シート!S52="","",TEXT(入力シート!S52,"dd"))</f>
        <v/>
      </c>
      <c r="FE2" s="619" t="s">
        <v>2497</v>
      </c>
      <c r="FF2" s="616" t="str">
        <f>+IF(入力シート!K53="","",入力シート!J53&amp;DBCS(TEXT(入力シート!K53,"00")))</f>
        <v/>
      </c>
      <c r="FG2" s="616" t="str">
        <f>+IF(入力シート!M53="","",TEXT(入力シート!M53,"000000"))</f>
        <v/>
      </c>
      <c r="FH2" s="616" t="str">
        <f>+IF(入力シート!O53="","",TEXT(入力シート!O53,"yyyy")-2000)</f>
        <v/>
      </c>
      <c r="FI2" s="616" t="str">
        <f>+IF(入力シート!O53="","",TEXT(入力シート!O53,"mm"))</f>
        <v/>
      </c>
      <c r="FJ2" s="616" t="str">
        <f>+IF(入力シート!O53="","",TEXT(入力シート!O53,"dd"))</f>
        <v/>
      </c>
      <c r="FK2" s="616" t="str">
        <f>+IF(入力シート!S53="","",TEXT(入力シート!S53,"yyyy")-2000)</f>
        <v/>
      </c>
      <c r="FL2" s="616" t="str">
        <f>+IF(入力シート!S53="","",TEXT(入力シート!S53,"mm"))</f>
        <v/>
      </c>
      <c r="FM2" s="616" t="str">
        <f>+IF(入力シート!S53="","",TEXT(入力シート!S53,"dd"))</f>
        <v/>
      </c>
      <c r="FN2" s="619" t="s">
        <v>2498</v>
      </c>
      <c r="FO2" s="616" t="str">
        <f>+IF(入力シート!I54="","",DBCS(入力シート!I54&amp;入力シート!J54&amp;入力シート!L54))</f>
        <v/>
      </c>
      <c r="FP2" s="616" t="str">
        <f>+IF(入力シート!M54="","",TEXT(入力シート!M54,"000000"))</f>
        <v/>
      </c>
      <c r="FQ2" s="616" t="str">
        <f>+IF(入力シート!O54="","",TEXT(入力シート!O54,"yyyy")-2000)</f>
        <v/>
      </c>
      <c r="FR2" s="616" t="str">
        <f>+IF(入力シート!O54="","",TEXT(入力シート!O54,"mm"))</f>
        <v/>
      </c>
      <c r="FS2" s="616" t="str">
        <f>+IF(入力シート!O54="","",TEXT(入力シート!O54,"dd"))</f>
        <v/>
      </c>
      <c r="FT2" s="616" t="str">
        <f>+IF(入力シート!S54="","",TEXT(入力シート!S54,"yyyy")-2000)</f>
        <v/>
      </c>
      <c r="FU2" s="616" t="str">
        <f>+IF(入力シート!S54="","",TEXT(入力シート!S54,"mm"))</f>
        <v/>
      </c>
      <c r="FV2" s="616" t="str">
        <f>+IF(入力シート!S54="","",TEXT(入力シート!S54,"dd"))</f>
        <v/>
      </c>
      <c r="FW2" s="616" t="str">
        <f>+IF(入力シート!I58="○",1,"")</f>
        <v/>
      </c>
      <c r="FX2" s="616" t="str">
        <f>+IF(入力シート!J58="○",1,"")</f>
        <v/>
      </c>
      <c r="FY2" s="616" t="str">
        <f>+IF(入力シート!K58="○",1,"")</f>
        <v/>
      </c>
      <c r="FZ2" s="616" t="str">
        <f>+IF(入力シート!L58="○",1,"")</f>
        <v/>
      </c>
      <c r="GA2" s="616" t="str">
        <f>+IF(入力シート!M58="○",1,"")</f>
        <v/>
      </c>
      <c r="GB2" s="616" t="str">
        <f>+IF(入力シート!N58="○",1,"")</f>
        <v/>
      </c>
      <c r="GC2" s="616" t="str">
        <f>+IF(入力シート!O58="○",1,"")</f>
        <v/>
      </c>
      <c r="GD2" s="616" t="str">
        <f>+IF(入力シート!P58="○",1,"")</f>
        <v/>
      </c>
      <c r="GE2" s="616" t="str">
        <f>+IF(入力シート!Q58="○",1,"")</f>
        <v/>
      </c>
      <c r="GF2" s="616" t="str">
        <f>+IF(入力シート!R58="○",1,"")</f>
        <v/>
      </c>
      <c r="GG2" s="616" t="str">
        <f>+IF(入力シート!S58="○",1,"")</f>
        <v/>
      </c>
      <c r="GH2" s="616" t="str">
        <f>+IF(入力シート!T58="○",1,"")</f>
        <v/>
      </c>
      <c r="GI2" s="616" t="str">
        <f>+IF(入力シート!U58="○",1,"")</f>
        <v/>
      </c>
      <c r="GJ2" s="616" t="str">
        <f>+IF(入力シート!V58="○",1,"")</f>
        <v/>
      </c>
      <c r="GK2" s="616" t="str">
        <f>+IF(入力シート!I59="○",1,"")</f>
        <v/>
      </c>
      <c r="GL2" s="616" t="str">
        <f>+IF(入力シート!J59="○",1,"")</f>
        <v/>
      </c>
      <c r="GM2" s="616" t="str">
        <f>+IF(入力シート!K59="○",1,"")</f>
        <v/>
      </c>
      <c r="GN2" s="616" t="str">
        <f>+IF(入力シート!L59="○",1,"")</f>
        <v/>
      </c>
      <c r="GO2" s="616" t="str">
        <f>+IF(入力シート!M59="○",1,"")</f>
        <v/>
      </c>
      <c r="GP2" s="616" t="str">
        <f>+IF(入力シート!N59="○",1,"")</f>
        <v/>
      </c>
      <c r="GQ2" s="616" t="str">
        <f>+IF(入力シート!O59="○",1,"")</f>
        <v/>
      </c>
      <c r="GR2" s="616" t="str">
        <f>+IF(入力シート!P59="○",1,"")</f>
        <v/>
      </c>
      <c r="GS2" s="616" t="str">
        <f>+IF(入力シート!Q59="○",1,"")</f>
        <v/>
      </c>
      <c r="GT2" s="616" t="str">
        <f>+IF(入力シート!R59="○",1,"")</f>
        <v/>
      </c>
      <c r="GU2" s="616" t="str">
        <f>+IF(入力シート!S59="○",1,"")</f>
        <v/>
      </c>
      <c r="GV2" s="616" t="str">
        <f>+IF(入力シート!T59="○",1,"")</f>
        <v/>
      </c>
      <c r="GW2" s="616" t="str">
        <f>+IF(入力シート!U59="○",1,"")</f>
        <v/>
      </c>
      <c r="GX2" s="616" t="str">
        <f>+IF(入力シート!V59="○",1,"")</f>
        <v/>
      </c>
      <c r="GY2" s="616" t="str">
        <f>+IF(入力シート!I60="○",1,"")</f>
        <v/>
      </c>
      <c r="GZ2" s="616" t="str">
        <f>+IF(入力シート!J60="○",1,"")</f>
        <v/>
      </c>
      <c r="HA2" s="616" t="str">
        <f>+IF(入力シート!K60="○",1,"")</f>
        <v/>
      </c>
      <c r="HB2" s="616" t="str">
        <f>+IF(入力シート!L60="○",1,"")</f>
        <v/>
      </c>
      <c r="HC2" s="616" t="str">
        <f>+IF(入力シート!M60="○",1,"")</f>
        <v/>
      </c>
      <c r="HD2" s="616" t="str">
        <f>+IF(入力シート!N60="○",1,"")</f>
        <v/>
      </c>
      <c r="HE2" s="616" t="str">
        <f>+IF(入力シート!O60="○",1,"")</f>
        <v/>
      </c>
      <c r="HF2" s="616" t="str">
        <f>+IF(入力シート!P60="○",1,"")</f>
        <v/>
      </c>
      <c r="HG2" s="616" t="str">
        <f>+IF(入力シート!Q60="○",1,"")</f>
        <v/>
      </c>
      <c r="HH2" s="616" t="str">
        <f>+IF(入力シート!R60="○",1,"")</f>
        <v/>
      </c>
      <c r="HI2" s="616" t="str">
        <f>+IF(入力シート!S60="○",1,"")</f>
        <v/>
      </c>
      <c r="HJ2" s="616" t="str">
        <f>+IF(入力シート!T60="○",1,"")</f>
        <v/>
      </c>
      <c r="HK2" s="616" t="str">
        <f>+IF(入力シート!U60="○",1,"")</f>
        <v/>
      </c>
      <c r="HL2" s="616" t="str">
        <f>+IF(入力シート!V60="○",1,"")</f>
        <v/>
      </c>
      <c r="HM2" s="616" t="str">
        <f>+IF(入力シート!I62="○",1,"")</f>
        <v/>
      </c>
      <c r="HN2" s="616" t="str">
        <f>+IF(入力シート!J62="○",1,"")</f>
        <v/>
      </c>
      <c r="HO2" s="616" t="str">
        <f>+IF(入力シート!K62="○",1,"")</f>
        <v/>
      </c>
      <c r="HP2" s="616" t="str">
        <f>+IF(入力シート!L62="○",1,"")</f>
        <v/>
      </c>
      <c r="HQ2" s="616" t="str">
        <f>+IF(入力シート!M62="○",1,"")</f>
        <v/>
      </c>
      <c r="HR2" s="616" t="str">
        <f>+IF(入力シート!N62="○",1,"")</f>
        <v/>
      </c>
      <c r="HS2" s="616" t="str">
        <f>+IF(入力シート!O62="○",1,"")</f>
        <v/>
      </c>
      <c r="HT2" s="616" t="str">
        <f>+IF(入力シート!P62="○",1,"")</f>
        <v/>
      </c>
      <c r="HU2" s="616" t="str">
        <f>+IF(入力シート!Q62="○",1,"")</f>
        <v/>
      </c>
      <c r="HV2" s="616" t="str">
        <f>+IF(入力シート!R62="○",1,"")</f>
        <v/>
      </c>
      <c r="HW2" s="616" t="str">
        <f>+IF(入力シート!S62="○",1,"")</f>
        <v/>
      </c>
      <c r="HX2" s="616" t="str">
        <f>+IF(入力シート!T62="○",1,"")</f>
        <v/>
      </c>
      <c r="HY2" s="616" t="str">
        <f>+IF(入力シート!U62="○",1,"")</f>
        <v/>
      </c>
      <c r="HZ2" s="616" t="str">
        <f>+IF(入力シート!V62="○",1,"")</f>
        <v/>
      </c>
      <c r="IA2" s="616" t="str">
        <f>+IF(入力シート!I65="○",1,"")</f>
        <v/>
      </c>
      <c r="IB2" s="616" t="str">
        <f>+IF(入力シート!J65="○",1,"")</f>
        <v/>
      </c>
      <c r="IC2" s="616" t="str">
        <f>+IF(入力シート!K65="○",1,"")</f>
        <v/>
      </c>
      <c r="ID2" s="616" t="str">
        <f>+IF(入力シート!L65="○",1,"")</f>
        <v/>
      </c>
      <c r="IE2" s="616" t="str">
        <f>+IF(入力シート!M65="○",1,"")</f>
        <v/>
      </c>
      <c r="IF2" s="616" t="str">
        <f>+IF(入力シート!N65="○",1,"")</f>
        <v/>
      </c>
      <c r="IG2" s="616" t="str">
        <f>+IF(入力シート!O65="○",1,"")</f>
        <v/>
      </c>
      <c r="IH2" s="616" t="str">
        <f>+IF(入力シート!P65="○",1,"")</f>
        <v/>
      </c>
      <c r="II2" s="616" t="str">
        <f>+IF(入力シート!Q65="○",1,"")</f>
        <v/>
      </c>
      <c r="IJ2" s="616" t="str">
        <f>+IF(入力シート!R65="○",1,"")</f>
        <v/>
      </c>
      <c r="IK2" s="616" t="str">
        <f>+IF(入力シート!I66="○",1,"")</f>
        <v/>
      </c>
      <c r="IL2" s="616" t="str">
        <f>+IF(入力シート!J66="○",1,"")</f>
        <v/>
      </c>
      <c r="IM2" s="616" t="str">
        <f>+IF(入力シート!K66="○",1,"")</f>
        <v/>
      </c>
      <c r="IN2" s="616" t="str">
        <f>+IF(入力シート!L66="○",1,"")</f>
        <v/>
      </c>
      <c r="IO2" s="616" t="str">
        <f>+IF(入力シート!M66="○",1,"")</f>
        <v/>
      </c>
      <c r="IP2" s="616" t="str">
        <f>+IF(入力シート!N66="○",1,"")</f>
        <v/>
      </c>
      <c r="IQ2" s="616" t="str">
        <f>+IF(入力シート!O66="○",1,"")</f>
        <v/>
      </c>
      <c r="IR2" s="616" t="str">
        <f>+IF(入力シート!P66="○",1,"")</f>
        <v/>
      </c>
      <c r="IS2" s="616" t="str">
        <f>+IF(入力シート!Q66="○",1,"")</f>
        <v/>
      </c>
      <c r="IT2" s="616" t="str">
        <f>+IF(入力シート!R66="○",1,"")</f>
        <v/>
      </c>
      <c r="IU2" s="616" t="str">
        <f>+IF(入力シート!I61="○",1,"")</f>
        <v/>
      </c>
      <c r="IV2" s="616" t="str">
        <f>+IF(入力シート!J61="○",1,"")</f>
        <v/>
      </c>
      <c r="IW2" s="616" t="str">
        <f>+IF(入力シート!K61="○",1,"")</f>
        <v/>
      </c>
      <c r="IX2" s="616" t="str">
        <f>+IF(入力シート!L61="○",1,"")</f>
        <v/>
      </c>
      <c r="IY2" s="616" t="str">
        <f>+IF(入力シート!M61="○",1,"")</f>
        <v/>
      </c>
      <c r="IZ2" s="616" t="str">
        <f>+IF(入力シート!N61="○",1,"")</f>
        <v/>
      </c>
      <c r="JA2" s="616" t="str">
        <f>+IF(入力シート!O61="○",1,"")</f>
        <v/>
      </c>
      <c r="JB2" s="616" t="str">
        <f>+IF(入力シート!P61="○",1,"")</f>
        <v/>
      </c>
      <c r="JC2" s="616" t="str">
        <f>+IF(入力シート!Q61="○",1,"")</f>
        <v/>
      </c>
      <c r="JD2" s="616" t="str">
        <f>+IF(入力シート!R61="○",1,"")</f>
        <v/>
      </c>
      <c r="JE2" s="616" t="str">
        <f>+IF(入力シート!S61="○",1,"")</f>
        <v/>
      </c>
      <c r="JF2" s="616" t="str">
        <f>+IF(入力シート!T61="○",1,"")</f>
        <v/>
      </c>
      <c r="JG2" s="616" t="str">
        <f>+IF(入力シート!U61="○",1,"")</f>
        <v/>
      </c>
      <c r="JH2" s="616" t="str">
        <f>+IF(入力シート!V61="○",1,"")</f>
        <v/>
      </c>
      <c r="JI2" s="616" t="str">
        <f>+IF(AND(入力シート!$I70&lt;&gt;"",入力シート!$I70&lt;&gt;" ",入力シート!$I70&lt;&gt;"　"),1,"")</f>
        <v/>
      </c>
      <c r="JJ2" s="616" t="str">
        <f>+IF(入力シート!$N70="○",1,"")</f>
        <v/>
      </c>
      <c r="JK2" s="616" t="str">
        <f>+IF(入力シート!$O70="","",入力シート!$O70)</f>
        <v/>
      </c>
      <c r="JL2" s="622"/>
      <c r="JM2" s="616" t="str">
        <f>+IF(入力シート!$I71&lt;&gt;"",1,"")</f>
        <v/>
      </c>
      <c r="JN2" s="616" t="str">
        <f>+IF(入力シート!$N71="○",1,"")</f>
        <v/>
      </c>
      <c r="JO2" s="616" t="str">
        <f>+IF(入力シート!$O71="","",入力シート!$O71)</f>
        <v/>
      </c>
      <c r="JP2" s="622"/>
      <c r="JQ2" s="616" t="str">
        <f>+IF(入力シート!$I72&lt;&gt;"",1,"")</f>
        <v/>
      </c>
      <c r="JR2" s="616" t="str">
        <f>+IF(入力シート!$N72="○",1,"")</f>
        <v/>
      </c>
      <c r="JS2" s="616" t="str">
        <f>+IF(入力シート!$O72="","",入力シート!$O72)</f>
        <v/>
      </c>
      <c r="JT2" s="622"/>
      <c r="JU2" s="616" t="str">
        <f>+IF(入力シート!$I73&lt;&gt;"",1,"")</f>
        <v/>
      </c>
      <c r="JV2" s="616" t="str">
        <f>+IF(入力シート!$J73="","",入力シート!$J73)</f>
        <v/>
      </c>
      <c r="JW2" s="616" t="str">
        <f>+IF(入力シート!$O73="","",入力シート!$O73)</f>
        <v/>
      </c>
      <c r="JX2" s="622"/>
      <c r="JY2" s="616" t="str">
        <f>+IF(入力シート!$I74&lt;&gt;"",1,"")</f>
        <v/>
      </c>
      <c r="JZ2" s="616" t="str">
        <f>+IF(入力シート!$N74="○",1,"")</f>
        <v/>
      </c>
      <c r="KA2" s="616" t="str">
        <f>+IF(入力シート!$O74="","",入力シート!$O74)</f>
        <v/>
      </c>
      <c r="KB2" s="622"/>
      <c r="KC2" s="616" t="str">
        <f>+IF(入力シート!$I75&lt;&gt;"",1,"")</f>
        <v/>
      </c>
      <c r="KD2" s="616" t="str">
        <f>+IF(入力シート!$N75="○",1,"")</f>
        <v/>
      </c>
      <c r="KE2" s="616" t="str">
        <f>+IF(入力シート!$O75="","",入力シート!$O75)</f>
        <v/>
      </c>
      <c r="KF2" s="622"/>
      <c r="KG2" s="616" t="str">
        <f>+IF(入力シート!$I76&lt;&gt;"",1,"")</f>
        <v/>
      </c>
      <c r="KH2" s="616" t="str">
        <f>+IF(入力シート!$N76="○",1,"")</f>
        <v/>
      </c>
      <c r="KI2" s="616" t="str">
        <f>+IF(入力シート!$O76="","",入力シート!$O76)</f>
        <v/>
      </c>
      <c r="KJ2" s="622"/>
      <c r="KK2" s="616" t="str">
        <f>+IF(入力シート!$I77&lt;&gt;"",1,"")</f>
        <v/>
      </c>
      <c r="KL2" s="616" t="str">
        <f>+IF(入力シート!$N77="○",1,"")</f>
        <v/>
      </c>
      <c r="KM2" s="616" t="str">
        <f>+IF(入力シート!$O77="","",入力シート!$O77)</f>
        <v/>
      </c>
      <c r="KN2" s="622"/>
      <c r="KO2" s="616" t="str">
        <f>+IF(入力シート!$I78&lt;&gt;"",1,"")</f>
        <v/>
      </c>
      <c r="KP2" s="616" t="str">
        <f>+IF(入力シート!$N78="○",1,"")</f>
        <v/>
      </c>
      <c r="KQ2" s="616" t="str">
        <f>+IF(入力シート!$O78="","",入力シート!$O78)</f>
        <v/>
      </c>
      <c r="KR2" s="622"/>
      <c r="KS2" s="616" t="str">
        <f>+IF(入力シート!$I79&lt;&gt;"",1,"")</f>
        <v/>
      </c>
      <c r="KT2" s="616" t="str">
        <f>+IF(入力シート!$N79="○",1,"")</f>
        <v/>
      </c>
      <c r="KU2" s="616" t="str">
        <f>+IF(入力シート!$O79="","",入力シート!$O79)</f>
        <v/>
      </c>
      <c r="KV2" s="622"/>
      <c r="KW2" s="616" t="str">
        <f>+IF(入力シート!$I80&lt;&gt;"",1,"")</f>
        <v/>
      </c>
      <c r="KX2" s="616" t="str">
        <f>+IF(入力シート!$N80="○",1,"")</f>
        <v/>
      </c>
      <c r="KY2" s="616" t="str">
        <f>+IF(入力シート!$O80="","",入力シート!$O80)</f>
        <v/>
      </c>
      <c r="KZ2" s="622"/>
      <c r="LA2" s="616" t="str">
        <f>+IF(入力シート!$I81&lt;&gt;"",1,"")</f>
        <v/>
      </c>
      <c r="LB2" s="616" t="str">
        <f>+IF(入力シート!$N81="○",1,"")</f>
        <v/>
      </c>
      <c r="LC2" s="616" t="str">
        <f>+IF(入力シート!$O81="","",入力シート!$O81)</f>
        <v/>
      </c>
      <c r="LD2" s="622"/>
      <c r="LE2" s="616" t="str">
        <f>+IF(入力シート!$I82&lt;&gt;"",1,"")</f>
        <v/>
      </c>
      <c r="LF2" s="616" t="str">
        <f>+IF(入力シート!$N82="○",1,"")</f>
        <v/>
      </c>
      <c r="LG2" s="616" t="str">
        <f>+IF(入力シート!$O82="","",入力シート!$O82)</f>
        <v/>
      </c>
      <c r="LH2" s="622"/>
      <c r="LI2" s="616" t="str">
        <f>+IF(入力シート!$I83&lt;&gt;"",1,"")</f>
        <v/>
      </c>
      <c r="LJ2" s="616" t="str">
        <f>+IF(入力シート!$N83="○",1,"")</f>
        <v/>
      </c>
      <c r="LK2" s="616" t="str">
        <f>+IF(入力シート!$O83="","",入力シート!$O83)</f>
        <v/>
      </c>
      <c r="LL2" s="622"/>
      <c r="LM2" s="616" t="str">
        <f>+IF(入力シート!$I84&lt;&gt;"",1,"")</f>
        <v/>
      </c>
      <c r="LN2" s="616" t="str">
        <f>+IF(入力シート!$J84="","",入力シート!$J84)</f>
        <v/>
      </c>
      <c r="LO2" s="616" t="str">
        <f>+IF(入力シート!$O84="","",入力シート!$O84)</f>
        <v/>
      </c>
      <c r="LP2" s="622"/>
      <c r="LQ2" s="616" t="str">
        <f>+IF(入力シート!$I85&lt;&gt;"",1,"")</f>
        <v/>
      </c>
      <c r="LR2" s="616" t="str">
        <f>+IF(入力シート!$J85="","",入力シート!$J85)</f>
        <v/>
      </c>
      <c r="LS2" s="616" t="str">
        <f>+IF(入力シート!$O85="","",入力シート!$O85)</f>
        <v/>
      </c>
      <c r="LT2" s="622"/>
      <c r="LU2" s="616" t="str">
        <f>+IF(入力シート!$I86&lt;&gt;"",1,"")</f>
        <v/>
      </c>
      <c r="LV2" s="616" t="str">
        <f>+IF(入力シート!$J86="","",入力シート!$J86)</f>
        <v/>
      </c>
      <c r="LW2" s="616" t="str">
        <f>+IF(入力シート!$O86="","",入力シート!$O86)</f>
        <v/>
      </c>
      <c r="LX2" s="622"/>
      <c r="LY2" s="616" t="str">
        <f>+IF(入力シート!$I87&lt;&gt;"",1,"")</f>
        <v/>
      </c>
      <c r="LZ2" s="616" t="str">
        <f>+IF(入力シート!$J87="","",入力シート!$J87)</f>
        <v/>
      </c>
      <c r="MA2" s="616" t="str">
        <f>+IF(入力シート!$O87="","",入力シート!$O87)</f>
        <v/>
      </c>
      <c r="MB2" s="622"/>
      <c r="MC2" s="616" t="str">
        <f>+IF(入力シート!$I88&lt;&gt;"",1,"")</f>
        <v/>
      </c>
      <c r="MD2" s="616" t="str">
        <f>+IF(入力シート!$J88="","",入力シート!$J88)</f>
        <v/>
      </c>
      <c r="ME2" s="616" t="str">
        <f>+IF(入力シート!$O88="","",入力シート!$O88)</f>
        <v/>
      </c>
      <c r="MF2" s="622"/>
      <c r="MG2" s="616" t="str">
        <f>+IF(入力シート!$I89&lt;&gt;"",1,"")</f>
        <v/>
      </c>
      <c r="MH2" s="616" t="str">
        <f>+IF(入力シート!$J89="","",入力シート!$J89)</f>
        <v/>
      </c>
      <c r="MI2" s="616" t="str">
        <f>+IF(入力シート!$O89="","",入力シート!$O89)</f>
        <v/>
      </c>
      <c r="MJ2" s="622"/>
      <c r="MK2" s="616" t="str">
        <f>+IF(入力シート!K92="","",入力シート!K92)</f>
        <v/>
      </c>
      <c r="ML2" s="616" t="str">
        <f>+IF(入力シート!K93="","",入力シート!K93)</f>
        <v/>
      </c>
      <c r="MM2" s="616" t="str">
        <f>+IF(入力シート!K94="","",入力シート!K94)</f>
        <v/>
      </c>
      <c r="MN2" s="616" t="str">
        <f>+IF(入力シート!K95="","",入力シート!K95)</f>
        <v/>
      </c>
      <c r="MO2" s="617" t="str">
        <f>+IF(入力シート!$J96="","",入力シート!$J96)</f>
        <v/>
      </c>
      <c r="MP2" s="617" t="str">
        <f>+IF(入力シート!$J97="","",入力シート!$J97)</f>
        <v/>
      </c>
      <c r="MQ2" s="617" t="str">
        <f>+IF(入力シート!$J98="","",入力シート!$J98)</f>
        <v/>
      </c>
      <c r="MR2" s="617" t="str">
        <f>+IF(入力シート!$J99="","",入力シート!$J99)</f>
        <v/>
      </c>
      <c r="MS2" s="617" t="str">
        <f>+IF(入力シート!$J100="","",入力シート!$J100)</f>
        <v/>
      </c>
      <c r="MT2" s="617" t="str">
        <f>+IF(入力シート!$J101="","",入力シート!$J101)</f>
        <v/>
      </c>
      <c r="MU2" s="617" t="str">
        <f>+IF(入力シート!$J102="","",入力シート!$J102)</f>
        <v/>
      </c>
      <c r="MV2" s="617" t="str">
        <f>+IF(入力シート!$J103="","",入力シート!$J103)</f>
        <v/>
      </c>
      <c r="MW2" s="617" t="str">
        <f>+IF(入力シート!$J104="","",入力シート!$J104)</f>
        <v/>
      </c>
      <c r="MX2" s="617" t="str">
        <f>+IF(入力シート!$J105="","",入力シート!$J105)</f>
        <v/>
      </c>
      <c r="MY2" s="617" t="str">
        <f>+IF(入力シート!$J106="","",入力シート!$J106)</f>
        <v/>
      </c>
      <c r="MZ2" s="617" t="str">
        <f>+IF(入力シート!$J107="","",入力シート!$J107)</f>
        <v/>
      </c>
      <c r="NA2" s="617" t="str">
        <f>+IF(入力シート!$J108="","",入力シート!$J108)</f>
        <v/>
      </c>
      <c r="NB2" s="617" t="str">
        <f>+IF(入力シート!$J109="","",入力シート!$J109)</f>
        <v/>
      </c>
      <c r="NC2" s="617" t="str">
        <f>+IF(入力シート!$J110="","",入力シート!$J110)</f>
        <v/>
      </c>
      <c r="ND2" s="617" t="str">
        <f>+IF(入力シート!$J111="","",入力シート!$J111)</f>
        <v/>
      </c>
      <c r="NE2" s="617" t="str">
        <f>+IF(入力シート!$J112="","",入力シート!$J112)</f>
        <v/>
      </c>
      <c r="NF2" s="617" t="str">
        <f>+IF(入力シート!$J113="","",入力シート!$J113)</f>
        <v/>
      </c>
      <c r="NG2" s="617" t="str">
        <f>+IF(入力シート!$J114="","",入力シート!$J114)</f>
        <v/>
      </c>
      <c r="NH2" s="617" t="str">
        <f>+IF(入力シート!$J115="","",入力シート!$J115)</f>
        <v/>
      </c>
      <c r="NI2" s="617" t="str">
        <f>+IF(入力シート!$J116="","",入力シート!$J116)</f>
        <v/>
      </c>
      <c r="NJ2" s="617" t="str">
        <f>+IF(入力シート!$J117="","",入力シート!$J117)</f>
        <v/>
      </c>
      <c r="NK2" s="617" t="str">
        <f>+IF(入力シート!$R96="","",入力シート!$R96)</f>
        <v/>
      </c>
      <c r="NL2" s="617" t="str">
        <f>+IF(入力シート!$R97="","",入力シート!$R97)</f>
        <v/>
      </c>
      <c r="NM2" s="617" t="str">
        <f>+IF(入力シート!$R98="","",入力シート!$R98)</f>
        <v/>
      </c>
      <c r="NN2" s="617" t="str">
        <f>+IF(入力シート!$R99="","",入力シート!$R99)</f>
        <v/>
      </c>
      <c r="NO2" s="617" t="str">
        <f>+IF(入力シート!$R100="","",入力シート!$R100)</f>
        <v/>
      </c>
      <c r="NP2" s="617" t="str">
        <f>+IF(入力シート!$R101="","",入力シート!$R101)</f>
        <v/>
      </c>
      <c r="NQ2" s="617" t="str">
        <f>+IF(入力シート!$R102="","",入力シート!$R102)</f>
        <v/>
      </c>
      <c r="NR2" s="617" t="str">
        <f>+IF(入力シート!$R103="","",入力シート!$R103)</f>
        <v/>
      </c>
      <c r="NS2" s="617" t="str">
        <f>+IF(入力シート!$R104="","",入力シート!$R104)</f>
        <v/>
      </c>
      <c r="NT2" s="617" t="str">
        <f>+IF(入力シート!$R105="","",入力シート!$R105)</f>
        <v/>
      </c>
      <c r="NU2" s="617" t="str">
        <f>+IF(入力シート!$R106="","",入力シート!$R106)</f>
        <v/>
      </c>
      <c r="NV2" s="617" t="str">
        <f>+IF(入力シート!$R107="","",入力シート!$R107)</f>
        <v/>
      </c>
      <c r="NW2" s="617" t="str">
        <f>+IF(入力シート!$R108="","",入力シート!$R108)</f>
        <v/>
      </c>
      <c r="NX2" s="617" t="str">
        <f>+IF(入力シート!$R109="","",入力シート!$R109)</f>
        <v/>
      </c>
      <c r="NY2" s="617" t="str">
        <f>+IF(入力シート!$R110="","",入力シート!$R110)</f>
        <v/>
      </c>
      <c r="NZ2" s="617" t="str">
        <f>+IF(入力シート!$R111="","",入力シート!$R111)</f>
        <v/>
      </c>
      <c r="OA2" s="617" t="str">
        <f>+IF(入力シート!$R112="","",入力シート!$R112)</f>
        <v/>
      </c>
      <c r="OB2" s="617" t="str">
        <f>+IF(入力シート!$R113="","",入力シート!$R113)</f>
        <v/>
      </c>
      <c r="OC2" s="617" t="str">
        <f>+IF(入力シート!$R114="","",入力シート!$R114)</f>
        <v/>
      </c>
      <c r="OD2" s="617" t="str">
        <f>+IF(入力シート!$R115="","",入力シート!$R115)</f>
        <v/>
      </c>
      <c r="OE2" s="617" t="str">
        <f>+IF(入力シート!$R116="","",入力シート!$R116)</f>
        <v/>
      </c>
      <c r="OF2" s="617" t="str">
        <f>+IF(入力シート!$R117="","",入力シート!$R117)</f>
        <v/>
      </c>
      <c r="OG2" s="622"/>
      <c r="OH2" s="617" t="str">
        <f>+IF(入力シート!$Z96="","",入力シート!$Z96)</f>
        <v/>
      </c>
      <c r="OI2" s="622"/>
      <c r="OJ2" s="617" t="str">
        <f>+IF(入力シート!$Z97="","",入力シート!$Z97)</f>
        <v/>
      </c>
      <c r="OK2" s="622"/>
      <c r="OL2" s="617" t="str">
        <f>+IF(入力シート!$Z98="","",入力シート!$Z98)</f>
        <v/>
      </c>
      <c r="OM2" s="622"/>
      <c r="ON2" s="617" t="str">
        <f>+IF(入力シート!$Z99="","",入力シート!$Z99)</f>
        <v/>
      </c>
      <c r="OO2" s="622"/>
      <c r="OP2" s="617" t="str">
        <f>+IF(入力シート!$Z100="","",入力シート!$Z100)</f>
        <v/>
      </c>
      <c r="OQ2" s="622"/>
      <c r="OR2" s="617" t="str">
        <f>+IF(入力シート!$Z101="","",入力シート!$Z101)</f>
        <v/>
      </c>
      <c r="OS2" s="622"/>
      <c r="OT2" s="617" t="str">
        <f>+IF(入力シート!$Z102="","",入力シート!$Z102)</f>
        <v/>
      </c>
      <c r="OU2" s="622"/>
      <c r="OV2" s="617" t="str">
        <f>+IF(入力シート!$Z103="","",入力シート!$Z103)</f>
        <v/>
      </c>
      <c r="OW2" s="622"/>
      <c r="OX2" s="617" t="str">
        <f>+IF(入力シート!$Z104="","",入力シート!$Z104)</f>
        <v/>
      </c>
      <c r="OY2" s="622"/>
      <c r="OZ2" s="617" t="str">
        <f>+IF(入力シート!$Z105="","",入力シート!$Z105)</f>
        <v/>
      </c>
      <c r="PA2" s="622"/>
      <c r="PB2" s="617" t="str">
        <f>+IF(入力シート!$Z106="","",入力シート!$Z106)</f>
        <v/>
      </c>
      <c r="PC2" s="617" t="str">
        <f>+IF(入力シート!$Z107="","",入力シート!$Z107)</f>
        <v/>
      </c>
      <c r="PD2" s="617" t="str">
        <f>+IF(入力シート!$Z108="","",入力シート!$Z108)</f>
        <v/>
      </c>
      <c r="PE2" s="617" t="str">
        <f>+IF(入力シート!$Z109="","",入力シート!$Z109)</f>
        <v/>
      </c>
      <c r="PF2" s="617" t="str">
        <f>+IF(入力シート!$Z110="","",入力シート!$Z110)</f>
        <v/>
      </c>
      <c r="PG2" s="617" t="str">
        <f>+IF(入力シート!$Z111="","",入力シート!$Z111)</f>
        <v/>
      </c>
      <c r="PH2" s="617" t="str">
        <f>+IF(入力シート!$Z112="","",入力シート!$Z112)</f>
        <v/>
      </c>
      <c r="PI2" s="617">
        <f>+入力シート!I42</f>
        <v>0</v>
      </c>
      <c r="PJ2" s="617">
        <f>+入力シート!I43</f>
        <v>0</v>
      </c>
      <c r="PK2" s="617">
        <f>+入力シート!I44</f>
        <v>0</v>
      </c>
      <c r="PL2" s="622"/>
      <c r="PM2" s="622"/>
      <c r="PN2" s="617">
        <f>+入力シート!O42</f>
        <v>0</v>
      </c>
      <c r="PO2" s="617">
        <f>+入力シート!O43</f>
        <v>0</v>
      </c>
      <c r="PP2" s="617">
        <f>+入力シート!Q42</f>
        <v>0</v>
      </c>
      <c r="PQ2" s="616" t="str">
        <f>+IF(入力シート!$K45="○",1,"")</f>
        <v/>
      </c>
      <c r="PR2" s="616" t="str">
        <f>+IF(入力シート!$K46="○",1,"")</f>
        <v/>
      </c>
      <c r="PS2" s="616" t="str">
        <f>+IF(入力シート!$K47="○",1,"")</f>
        <v/>
      </c>
      <c r="PT2" s="616" t="str">
        <f>+IF(入力シート!$J118="○",1,"")</f>
        <v/>
      </c>
      <c r="PU2" s="616" t="str">
        <f>+IF(入力シート!$J119="○",1,"")</f>
        <v/>
      </c>
      <c r="PV2" s="616" t="str">
        <f>+IF(入力シート!$J120="○",1,"")</f>
        <v/>
      </c>
      <c r="PW2" s="616" t="str">
        <f>+IF(入力シート!$J121="○",1,"")</f>
        <v/>
      </c>
      <c r="PX2" s="616" t="str">
        <f>+IF(入力シート!$J122="○",1,"")</f>
        <v/>
      </c>
      <c r="PY2" s="616" t="str">
        <f>+IF(入力シート!$J123="○",1,"")</f>
        <v/>
      </c>
      <c r="PZ2" s="616" t="str">
        <f>+IF(入力シート!$J124="○",1,"")</f>
        <v/>
      </c>
      <c r="QA2" s="616" t="str">
        <f>+IF(入力シート!$J125="○",1,"")</f>
        <v/>
      </c>
      <c r="QB2" s="616" t="str">
        <f>+IF(入力シート!$J126="○",1,"")</f>
        <v/>
      </c>
      <c r="QC2" s="616" t="str">
        <f>+IF(入力シート!$J127="○",1,"")</f>
        <v/>
      </c>
      <c r="QD2" s="616" t="str">
        <f>+IF(入力シート!$J128="○",1,"")</f>
        <v/>
      </c>
      <c r="QE2" s="616" t="str">
        <f>+IF(入力シート!$J129="○",1,"")</f>
        <v/>
      </c>
      <c r="QF2" s="616" t="str">
        <f>+IF(入力シート!$J130="○",1,"")</f>
        <v/>
      </c>
      <c r="QG2" s="616" t="str">
        <f>+IF(入力シート!$J131="○",1,"")</f>
        <v/>
      </c>
      <c r="QH2" s="616" t="str">
        <f>+IF(入力シート!$J132="○",1,"")</f>
        <v/>
      </c>
      <c r="QI2" s="616" t="str">
        <f>+IF(入力シート!$J133="○",1,"")</f>
        <v/>
      </c>
      <c r="QJ2" s="616" t="str">
        <f>+IF(入力シート!$J134="○",1,"")</f>
        <v/>
      </c>
      <c r="QK2" s="616" t="str">
        <f>+IF(入力シート!$J135="○",1,"")</f>
        <v/>
      </c>
      <c r="QL2" s="616" t="str">
        <f>+IF(入力シート!$J136="○",1,"")</f>
        <v/>
      </c>
      <c r="QM2" s="616" t="str">
        <f>+IF(入力シート!$J137="○",1,"")</f>
        <v/>
      </c>
      <c r="QN2" s="616" t="str">
        <f>+IF(入力シート!$J138="○",1,"")</f>
        <v/>
      </c>
      <c r="QO2" s="616" t="str">
        <f>+IF(入力シート!$J139="○",1,"")</f>
        <v/>
      </c>
      <c r="QP2" s="616" t="str">
        <f>+IF(入力シート!$J140="○",1,"")</f>
        <v/>
      </c>
      <c r="QQ2" s="616" t="str">
        <f>+IF(入力シート!$J141="○",1,"")</f>
        <v/>
      </c>
      <c r="QR2" s="616" t="str">
        <f>+IF(入力シート!$J142="○",1,"")</f>
        <v/>
      </c>
      <c r="QS2" s="616" t="str">
        <f>+IF(入力シート!$J143="○",1,"")</f>
        <v/>
      </c>
      <c r="QT2" s="616" t="str">
        <f>+IF(入力シート!$J144="○",1,"")</f>
        <v/>
      </c>
      <c r="QU2" s="616" t="str">
        <f>+IF(入力シート!$J145="○",1,"")</f>
        <v/>
      </c>
      <c r="QV2" s="616" t="str">
        <f>+IF(入力シート!$J146="○",1,"")</f>
        <v/>
      </c>
      <c r="QW2" s="616" t="str">
        <f>+IF(入力シート!$J147="○",1,"")</f>
        <v/>
      </c>
      <c r="QX2" s="616" t="str">
        <f>+IF(入力シート!$J148="○",1,"")</f>
        <v/>
      </c>
      <c r="QY2" s="616" t="str">
        <f>+IF(入力シート!$J149="○",1,"")</f>
        <v/>
      </c>
      <c r="QZ2" s="616" t="str">
        <f>+IF(入力シート!$J150="○",1,"")</f>
        <v/>
      </c>
      <c r="RA2" s="616" t="str">
        <f>+IF(入力シート!$J151="○",1,"")</f>
        <v/>
      </c>
      <c r="RB2" s="616" t="str">
        <f>+IF(入力シート!$J152="○",1,"")</f>
        <v/>
      </c>
      <c r="RC2" s="616" t="str">
        <f>+IF(入力シート!$J153="○",1,"")</f>
        <v/>
      </c>
      <c r="RD2" s="616" t="str">
        <f>+IF(入力シート!$J154="○",1,"")</f>
        <v/>
      </c>
      <c r="RE2" s="616" t="str">
        <f>+IF(入力シート!L175="","",TEXT(入力シート!L175,"yyyy")-2000)</f>
        <v/>
      </c>
      <c r="RF2" s="616" t="str">
        <f>+IF(入力シート!L175="","",TEXT(入力シート!L175,"mm"))</f>
        <v/>
      </c>
      <c r="RG2" s="616" t="str">
        <f>+IF(入力シート!L175="","",TEXT(入力シート!L175,"dd"))</f>
        <v/>
      </c>
      <c r="RH2" s="616" t="str">
        <f>+IF(入力シート!$N159="○",1,"")</f>
        <v/>
      </c>
      <c r="RI2" s="616" t="str">
        <f>+IF(入力シート!$N166="○",1,"")</f>
        <v/>
      </c>
      <c r="RJ2" s="622"/>
      <c r="RK2" s="616" t="str">
        <f>+IF(入力シート!$N160="○",1,IF(入力シート!$N161="○",2,IF(入力シート!$N162="○",3,"")))</f>
        <v/>
      </c>
      <c r="RL2" s="616" t="str">
        <f>+IF(入力シート!$N171="○",1,IF(入力シート!$N172="○",2,IF(入力シート!$N173="○",3,"")))</f>
        <v/>
      </c>
      <c r="RM2" s="616" t="str">
        <f>+IF(入力シート!$N163="○",1,"")</f>
        <v/>
      </c>
      <c r="RN2" s="616" t="str">
        <f>+IF(入力シート!$N168="○",1,"")</f>
        <v/>
      </c>
      <c r="RO2" s="616" t="str">
        <f>+IF(入力シート!$N169="○",1,"")</f>
        <v/>
      </c>
      <c r="RP2" s="616" t="str">
        <f>+IF(入力シート!$N170="○",1,"")</f>
        <v/>
      </c>
      <c r="RQ2" s="616" t="str">
        <f>+IF(入力シート!$N164="○",1,"")</f>
        <v/>
      </c>
      <c r="RR2" s="616" t="str">
        <f>+IF(入力シート!$N167="○",1,"")</f>
        <v/>
      </c>
      <c r="RS2" s="622"/>
      <c r="RT2" s="622"/>
      <c r="RU2" s="622"/>
      <c r="RV2" s="622"/>
      <c r="RW2" s="616" t="str">
        <f>+IF(入力シート!$N165="○",1,"")</f>
        <v/>
      </c>
      <c r="RX2" s="616" t="str">
        <f>+IF(入力シート!$G156="○",1,IF(入力シート!$I156="○",2,""))</f>
        <v/>
      </c>
      <c r="RY2" s="616" t="str">
        <f>+IF(入力シート!$G157="○",1,IF(入力シート!$I157="○",2,""))</f>
        <v/>
      </c>
      <c r="RZ2" s="616" t="str">
        <f>+IF(入力シート!$G158="○",1,IF(入力シート!$I158="○",2,""))</f>
        <v/>
      </c>
      <c r="SA2" s="623"/>
      <c r="SB2" s="623"/>
      <c r="SC2" s="623"/>
      <c r="SD2" s="623"/>
      <c r="SE2" s="616" t="str">
        <f>+IF(入力シート!L177="","",TEXT(入力シート!L177,"yyyy")-2000)</f>
        <v/>
      </c>
      <c r="SF2" s="616" t="str">
        <f>+IF(入力シート!L177="","",TEXT(入力シート!L177,"mm"))</f>
        <v/>
      </c>
      <c r="SG2" s="616" t="str">
        <f>+IF(入力シート!L177="","",TEXT(入力シート!L177,"dd"))</f>
        <v/>
      </c>
      <c r="SH2" s="616" t="str">
        <f>+LEFT(PHONETIC(入力シート!I11),1)</f>
        <v/>
      </c>
      <c r="SI2" s="624">
        <f>+入力シート!I6</f>
        <v>0</v>
      </c>
      <c r="SJ2" s="616" t="str">
        <f>+IF(入力シート!I55="","",TEXT(入力シート!I55,"yyyy")-2000)</f>
        <v/>
      </c>
      <c r="SK2" s="616" t="str">
        <f>+IF(入力シート!I55="","",TEXT(入力シート!I55,"mm"))</f>
        <v/>
      </c>
      <c r="SL2" s="616" t="str">
        <f>+IF(入力シート!I55="","",TEXT(入力シート!I55,"dd"))</f>
        <v/>
      </c>
    </row>
    <row r="3" spans="1:506">
      <c r="A3" s="613" t="str">
        <f>+""""&amp;A2&amp;""","</f>
        <v>"",</v>
      </c>
      <c r="B3" s="613" t="str">
        <f t="shared" ref="B3:BM3" si="0">+""""&amp;B2&amp;""","</f>
        <v>"",</v>
      </c>
      <c r="C3" s="613" t="str">
        <f t="shared" si="0"/>
        <v>"000000",</v>
      </c>
      <c r="D3" s="613" t="str">
        <f t="shared" si="0"/>
        <v>"",</v>
      </c>
      <c r="E3" s="613" t="str">
        <f t="shared" si="0"/>
        <v>"0",</v>
      </c>
      <c r="F3" s="613" t="str">
        <f t="shared" si="0"/>
        <v>"0",</v>
      </c>
      <c r="G3" s="613" t="str">
        <f t="shared" si="0"/>
        <v>"0",</v>
      </c>
      <c r="H3" s="613" t="str">
        <f t="shared" si="0"/>
        <v>"　",</v>
      </c>
      <c r="I3" s="613" t="str">
        <f t="shared" si="0"/>
        <v>"",</v>
      </c>
      <c r="J3" s="613" t="str">
        <f t="shared" si="0"/>
        <v>"",</v>
      </c>
      <c r="K3" s="613" t="str">
        <f t="shared" si="0"/>
        <v>"主たる営業所",</v>
      </c>
      <c r="L3" s="613" t="str">
        <f t="shared" si="0"/>
        <v>"0",</v>
      </c>
      <c r="M3" s="613" t="str">
        <f t="shared" si="0"/>
        <v>"0",</v>
      </c>
      <c r="N3" s="613" t="str">
        <f t="shared" si="0"/>
        <v>"0000000",</v>
      </c>
      <c r="O3" s="613" t="str">
        <f t="shared" si="0"/>
        <v>"--",</v>
      </c>
      <c r="P3" s="613" t="str">
        <f t="shared" si="0"/>
        <v>"",</v>
      </c>
      <c r="Q3" s="613" t="str">
        <f t="shared" si="0"/>
        <v>"",</v>
      </c>
      <c r="R3" s="613" t="str">
        <f t="shared" si="0"/>
        <v>"",</v>
      </c>
      <c r="S3" s="613" t="str">
        <f t="shared" si="0"/>
        <v>"",</v>
      </c>
      <c r="T3" s="613" t="str">
        <f t="shared" si="0"/>
        <v>"",</v>
      </c>
      <c r="U3" s="613" t="str">
        <f t="shared" si="0"/>
        <v>"",</v>
      </c>
      <c r="V3" s="613" t="str">
        <f t="shared" si="0"/>
        <v>"",</v>
      </c>
      <c r="W3" s="613" t="str">
        <f t="shared" si="0"/>
        <v>"",</v>
      </c>
      <c r="X3" s="613" t="str">
        <f t="shared" si="0"/>
        <v>"",</v>
      </c>
      <c r="Y3" s="613" t="str">
        <f t="shared" si="0"/>
        <v>"",</v>
      </c>
      <c r="Z3" s="613" t="str">
        <f t="shared" si="0"/>
        <v>"",</v>
      </c>
      <c r="AA3" s="613" t="str">
        <f t="shared" si="0"/>
        <v>"",</v>
      </c>
      <c r="AB3" s="613" t="str">
        <f t="shared" si="0"/>
        <v>"",</v>
      </c>
      <c r="AC3" s="613" t="str">
        <f t="shared" si="0"/>
        <v>"",</v>
      </c>
      <c r="AD3" s="613" t="str">
        <f t="shared" si="0"/>
        <v>"",</v>
      </c>
      <c r="AE3" s="613" t="str">
        <f t="shared" si="0"/>
        <v>"",</v>
      </c>
      <c r="AF3" s="613" t="str">
        <f t="shared" si="0"/>
        <v>"",</v>
      </c>
      <c r="AG3" s="613" t="str">
        <f t="shared" si="0"/>
        <v>"",</v>
      </c>
      <c r="AH3" s="613" t="str">
        <f t="shared" si="0"/>
        <v>"",</v>
      </c>
      <c r="AI3" s="613" t="str">
        <f t="shared" si="0"/>
        <v>"",</v>
      </c>
      <c r="AJ3" s="613" t="str">
        <f t="shared" si="0"/>
        <v>"",</v>
      </c>
      <c r="AK3" s="613" t="str">
        <f t="shared" si="0"/>
        <v>"",</v>
      </c>
      <c r="AL3" s="613" t="str">
        <f t="shared" si="0"/>
        <v>"",</v>
      </c>
      <c r="AM3" s="613" t="str">
        <f t="shared" si="0"/>
        <v>"",</v>
      </c>
      <c r="AN3" s="613" t="str">
        <f t="shared" si="0"/>
        <v>"",</v>
      </c>
      <c r="AO3" s="613" t="str">
        <f t="shared" si="0"/>
        <v>"",</v>
      </c>
      <c r="AP3" s="613" t="str">
        <f t="shared" si="0"/>
        <v>"",</v>
      </c>
      <c r="AQ3" s="613" t="str">
        <f t="shared" si="0"/>
        <v>"",</v>
      </c>
      <c r="AR3" s="613" t="str">
        <f t="shared" si="0"/>
        <v>"",</v>
      </c>
      <c r="AS3" s="613" t="str">
        <f t="shared" si="0"/>
        <v>"",</v>
      </c>
      <c r="AT3" s="613" t="str">
        <f t="shared" si="0"/>
        <v>"",</v>
      </c>
      <c r="AU3" s="613" t="str">
        <f t="shared" si="0"/>
        <v>"",</v>
      </c>
      <c r="AV3" s="613" t="str">
        <f t="shared" si="0"/>
        <v>"",</v>
      </c>
      <c r="AW3" s="613" t="str">
        <f t="shared" si="0"/>
        <v>"",</v>
      </c>
      <c r="AX3" s="613" t="str">
        <f t="shared" si="0"/>
        <v>"",</v>
      </c>
      <c r="AY3" s="613" t="str">
        <f t="shared" si="0"/>
        <v>"",</v>
      </c>
      <c r="AZ3" s="613" t="str">
        <f t="shared" si="0"/>
        <v>"",</v>
      </c>
      <c r="BA3" s="613" t="str">
        <f t="shared" si="0"/>
        <v>"",</v>
      </c>
      <c r="BB3" s="613" t="str">
        <f t="shared" si="0"/>
        <v>"",</v>
      </c>
      <c r="BC3" s="613" t="str">
        <f t="shared" si="0"/>
        <v>"",</v>
      </c>
      <c r="BD3" s="613" t="str">
        <f t="shared" si="0"/>
        <v>"",</v>
      </c>
      <c r="BE3" s="613" t="str">
        <f t="shared" si="0"/>
        <v>"",</v>
      </c>
      <c r="BF3" s="613" t="str">
        <f t="shared" si="0"/>
        <v>"",</v>
      </c>
      <c r="BG3" s="613" t="str">
        <f t="shared" si="0"/>
        <v>"",</v>
      </c>
      <c r="BH3" s="613" t="str">
        <f t="shared" si="0"/>
        <v>"",</v>
      </c>
      <c r="BI3" s="613" t="str">
        <f t="shared" si="0"/>
        <v>"",</v>
      </c>
      <c r="BJ3" s="613" t="str">
        <f t="shared" si="0"/>
        <v>"",</v>
      </c>
      <c r="BK3" s="613" t="str">
        <f t="shared" si="0"/>
        <v>"",</v>
      </c>
      <c r="BL3" s="613" t="str">
        <f t="shared" si="0"/>
        <v>"",</v>
      </c>
      <c r="BM3" s="613" t="str">
        <f t="shared" si="0"/>
        <v>"",</v>
      </c>
      <c r="BN3" s="613" t="str">
        <f t="shared" ref="BN3:DY3" si="1">+""""&amp;BN2&amp;""","</f>
        <v>"",</v>
      </c>
      <c r="BO3" s="613" t="str">
        <f t="shared" si="1"/>
        <v>"",</v>
      </c>
      <c r="BP3" s="613" t="str">
        <f t="shared" si="1"/>
        <v>"",</v>
      </c>
      <c r="BQ3" s="613" t="str">
        <f t="shared" si="1"/>
        <v>"",</v>
      </c>
      <c r="BR3" s="613" t="str">
        <f t="shared" si="1"/>
        <v>"",</v>
      </c>
      <c r="BS3" s="613" t="str">
        <f t="shared" si="1"/>
        <v>"",</v>
      </c>
      <c r="BT3" s="613" t="str">
        <f t="shared" si="1"/>
        <v>"",</v>
      </c>
      <c r="BU3" s="613" t="str">
        <f t="shared" si="1"/>
        <v>"",</v>
      </c>
      <c r="BV3" s="613" t="str">
        <f t="shared" si="1"/>
        <v>"",</v>
      </c>
      <c r="BW3" s="613" t="str">
        <f t="shared" si="1"/>
        <v>"",</v>
      </c>
      <c r="BX3" s="613" t="str">
        <f t="shared" si="1"/>
        <v>"0",</v>
      </c>
      <c r="BY3" s="613" t="str">
        <f t="shared" si="1"/>
        <v>"",</v>
      </c>
      <c r="BZ3" s="613" t="str">
        <f t="shared" si="1"/>
        <v>"",</v>
      </c>
      <c r="CA3" s="613" t="str">
        <f t="shared" si="1"/>
        <v>"",</v>
      </c>
      <c r="CB3" s="613" t="str">
        <f t="shared" si="1"/>
        <v>"",</v>
      </c>
      <c r="CC3" s="613" t="str">
        <f t="shared" si="1"/>
        <v>"",</v>
      </c>
      <c r="CD3" s="613" t="str">
        <f t="shared" si="1"/>
        <v>"",</v>
      </c>
      <c r="CE3" s="613" t="str">
        <f t="shared" si="1"/>
        <v>"",</v>
      </c>
      <c r="CF3" s="613" t="str">
        <f t="shared" si="1"/>
        <v>"",</v>
      </c>
      <c r="CG3" s="613" t="str">
        <f t="shared" si="1"/>
        <v>"",</v>
      </c>
      <c r="CH3" s="613" t="str">
        <f t="shared" si="1"/>
        <v>"",</v>
      </c>
      <c r="CI3" s="613" t="str">
        <f t="shared" si="1"/>
        <v>"",</v>
      </c>
      <c r="CJ3" s="613" t="str">
        <f t="shared" si="1"/>
        <v>"",</v>
      </c>
      <c r="CK3" s="613" t="str">
        <f t="shared" si="1"/>
        <v>"",</v>
      </c>
      <c r="CL3" s="613" t="str">
        <f t="shared" si="1"/>
        <v>"",</v>
      </c>
      <c r="CM3" s="613" t="str">
        <f t="shared" si="1"/>
        <v>"",</v>
      </c>
      <c r="CN3" s="613" t="str">
        <f t="shared" si="1"/>
        <v>"",</v>
      </c>
      <c r="CO3" s="613" t="str">
        <f t="shared" si="1"/>
        <v>"",</v>
      </c>
      <c r="CP3" s="613" t="str">
        <f t="shared" si="1"/>
        <v>"",</v>
      </c>
      <c r="CQ3" s="613" t="str">
        <f t="shared" si="1"/>
        <v>"",</v>
      </c>
      <c r="CR3" s="613" t="str">
        <f t="shared" si="1"/>
        <v>"",</v>
      </c>
      <c r="CS3" s="613" t="str">
        <f t="shared" si="1"/>
        <v>"",</v>
      </c>
      <c r="CT3" s="613" t="str">
        <f t="shared" si="1"/>
        <v>"",</v>
      </c>
      <c r="CU3" s="613" t="str">
        <f t="shared" si="1"/>
        <v>"",</v>
      </c>
      <c r="CV3" s="613" t="str">
        <f t="shared" si="1"/>
        <v>"",</v>
      </c>
      <c r="CW3" s="613" t="str">
        <f t="shared" si="1"/>
        <v>"",</v>
      </c>
      <c r="CX3" s="613" t="str">
        <f t="shared" si="1"/>
        <v>"",</v>
      </c>
      <c r="CY3" s="613" t="str">
        <f t="shared" si="1"/>
        <v>"",</v>
      </c>
      <c r="CZ3" s="613" t="str">
        <f t="shared" si="1"/>
        <v>"",</v>
      </c>
      <c r="DA3" s="613" t="str">
        <f t="shared" si="1"/>
        <v>"",</v>
      </c>
      <c r="DB3" s="613" t="str">
        <f t="shared" si="1"/>
        <v>"",</v>
      </c>
      <c r="DC3" s="613" t="str">
        <f t="shared" si="1"/>
        <v>"",</v>
      </c>
      <c r="DD3" s="613" t="str">
        <f t="shared" si="1"/>
        <v>"",</v>
      </c>
      <c r="DE3" s="613" t="str">
        <f t="shared" si="1"/>
        <v>"",</v>
      </c>
      <c r="DF3" s="613" t="str">
        <f t="shared" si="1"/>
        <v>"",</v>
      </c>
      <c r="DG3" s="613" t="str">
        <f t="shared" si="1"/>
        <v>"",</v>
      </c>
      <c r="DH3" s="613" t="str">
        <f t="shared" si="1"/>
        <v>"",</v>
      </c>
      <c r="DI3" s="613" t="str">
        <f t="shared" si="1"/>
        <v>"",</v>
      </c>
      <c r="DJ3" s="613" t="str">
        <f t="shared" si="1"/>
        <v>"",</v>
      </c>
      <c r="DK3" s="613" t="str">
        <f t="shared" si="1"/>
        <v>"",</v>
      </c>
      <c r="DL3" s="613" t="str">
        <f t="shared" si="1"/>
        <v>"",</v>
      </c>
      <c r="DM3" s="613" t="str">
        <f t="shared" si="1"/>
        <v>"",</v>
      </c>
      <c r="DN3" s="613" t="str">
        <f t="shared" si="1"/>
        <v>"",</v>
      </c>
      <c r="DO3" s="613" t="str">
        <f t="shared" si="1"/>
        <v>"",</v>
      </c>
      <c r="DP3" s="613" t="str">
        <f t="shared" si="1"/>
        <v>"",</v>
      </c>
      <c r="DQ3" s="613" t="str">
        <f t="shared" si="1"/>
        <v>"",</v>
      </c>
      <c r="DR3" s="613" t="str">
        <f t="shared" si="1"/>
        <v>"0",</v>
      </c>
      <c r="DS3" s="613" t="str">
        <f t="shared" si="1"/>
        <v>"0",</v>
      </c>
      <c r="DT3" s="613" t="str">
        <f t="shared" si="1"/>
        <v>"0",</v>
      </c>
      <c r="DU3" s="613" t="str">
        <f t="shared" si="1"/>
        <v>"1",</v>
      </c>
      <c r="DV3" s="613" t="str">
        <f t="shared" si="1"/>
        <v>"",</v>
      </c>
      <c r="DW3" s="613" t="str">
        <f t="shared" si="1"/>
        <v>"",</v>
      </c>
      <c r="DX3" s="613" t="str">
        <f t="shared" si="1"/>
        <v>"",</v>
      </c>
      <c r="DY3" s="613" t="str">
        <f t="shared" si="1"/>
        <v>"",</v>
      </c>
      <c r="DZ3" s="613" t="str">
        <f t="shared" ref="DZ3:GK3" si="2">+""""&amp;DZ2&amp;""","</f>
        <v>"",</v>
      </c>
      <c r="EA3" s="613" t="str">
        <f t="shared" si="2"/>
        <v>"",</v>
      </c>
      <c r="EB3" s="613" t="str">
        <f t="shared" si="2"/>
        <v>"",</v>
      </c>
      <c r="EC3" s="613" t="str">
        <f t="shared" si="2"/>
        <v>"",</v>
      </c>
      <c r="ED3" s="613" t="str">
        <f t="shared" si="2"/>
        <v>"2",</v>
      </c>
      <c r="EE3" s="613" t="str">
        <f t="shared" si="2"/>
        <v>"",</v>
      </c>
      <c r="EF3" s="613" t="str">
        <f t="shared" si="2"/>
        <v>"",</v>
      </c>
      <c r="EG3" s="613" t="str">
        <f t="shared" si="2"/>
        <v>"",</v>
      </c>
      <c r="EH3" s="613" t="str">
        <f t="shared" si="2"/>
        <v>"",</v>
      </c>
      <c r="EI3" s="613" t="str">
        <f t="shared" si="2"/>
        <v>"",</v>
      </c>
      <c r="EJ3" s="613" t="str">
        <f t="shared" si="2"/>
        <v>"",</v>
      </c>
      <c r="EK3" s="613" t="str">
        <f t="shared" si="2"/>
        <v>"",</v>
      </c>
      <c r="EL3" s="613" t="str">
        <f t="shared" si="2"/>
        <v>"",</v>
      </c>
      <c r="EM3" s="613" t="str">
        <f t="shared" si="2"/>
        <v>"3",</v>
      </c>
      <c r="EN3" s="613" t="str">
        <f t="shared" si="2"/>
        <v>"",</v>
      </c>
      <c r="EO3" s="613" t="str">
        <f t="shared" si="2"/>
        <v>"",</v>
      </c>
      <c r="EP3" s="613" t="str">
        <f t="shared" si="2"/>
        <v>"",</v>
      </c>
      <c r="EQ3" s="613" t="str">
        <f t="shared" si="2"/>
        <v>"",</v>
      </c>
      <c r="ER3" s="613" t="str">
        <f t="shared" si="2"/>
        <v>"",</v>
      </c>
      <c r="ES3" s="613" t="str">
        <f t="shared" si="2"/>
        <v>"",</v>
      </c>
      <c r="ET3" s="613" t="str">
        <f t="shared" si="2"/>
        <v>"",</v>
      </c>
      <c r="EU3" s="613" t="str">
        <f t="shared" si="2"/>
        <v>"",</v>
      </c>
      <c r="EV3" s="613" t="str">
        <f t="shared" si="2"/>
        <v>"4",</v>
      </c>
      <c r="EW3" s="613" t="str">
        <f t="shared" si="2"/>
        <v>"",</v>
      </c>
      <c r="EX3" s="613" t="str">
        <f t="shared" si="2"/>
        <v>"",</v>
      </c>
      <c r="EY3" s="613" t="str">
        <f t="shared" si="2"/>
        <v>"",</v>
      </c>
      <c r="EZ3" s="613" t="str">
        <f t="shared" si="2"/>
        <v>"",</v>
      </c>
      <c r="FA3" s="613" t="str">
        <f t="shared" si="2"/>
        <v>"",</v>
      </c>
      <c r="FB3" s="613" t="str">
        <f t="shared" si="2"/>
        <v>"",</v>
      </c>
      <c r="FC3" s="613" t="str">
        <f t="shared" si="2"/>
        <v>"",</v>
      </c>
      <c r="FD3" s="613" t="str">
        <f t="shared" si="2"/>
        <v>"",</v>
      </c>
      <c r="FE3" s="613" t="str">
        <f t="shared" si="2"/>
        <v>"5",</v>
      </c>
      <c r="FF3" s="613" t="str">
        <f t="shared" si="2"/>
        <v>"",</v>
      </c>
      <c r="FG3" s="613" t="str">
        <f t="shared" si="2"/>
        <v>"",</v>
      </c>
      <c r="FH3" s="613" t="str">
        <f t="shared" si="2"/>
        <v>"",</v>
      </c>
      <c r="FI3" s="613" t="str">
        <f t="shared" si="2"/>
        <v>"",</v>
      </c>
      <c r="FJ3" s="613" t="str">
        <f t="shared" si="2"/>
        <v>"",</v>
      </c>
      <c r="FK3" s="613" t="str">
        <f t="shared" si="2"/>
        <v>"",</v>
      </c>
      <c r="FL3" s="613" t="str">
        <f t="shared" si="2"/>
        <v>"",</v>
      </c>
      <c r="FM3" s="613" t="str">
        <f t="shared" si="2"/>
        <v>"",</v>
      </c>
      <c r="FN3" s="613" t="str">
        <f t="shared" si="2"/>
        <v>"6",</v>
      </c>
      <c r="FO3" s="613" t="str">
        <f t="shared" si="2"/>
        <v>"",</v>
      </c>
      <c r="FP3" s="613" t="str">
        <f t="shared" si="2"/>
        <v>"",</v>
      </c>
      <c r="FQ3" s="613" t="str">
        <f t="shared" si="2"/>
        <v>"",</v>
      </c>
      <c r="FR3" s="613" t="str">
        <f t="shared" si="2"/>
        <v>"",</v>
      </c>
      <c r="FS3" s="613" t="str">
        <f t="shared" si="2"/>
        <v>"",</v>
      </c>
      <c r="FT3" s="613" t="str">
        <f t="shared" si="2"/>
        <v>"",</v>
      </c>
      <c r="FU3" s="613" t="str">
        <f t="shared" si="2"/>
        <v>"",</v>
      </c>
      <c r="FV3" s="613" t="str">
        <f t="shared" si="2"/>
        <v>"",</v>
      </c>
      <c r="FW3" s="613" t="str">
        <f t="shared" si="2"/>
        <v>"",</v>
      </c>
      <c r="FX3" s="613" t="str">
        <f t="shared" si="2"/>
        <v>"",</v>
      </c>
      <c r="FY3" s="613" t="str">
        <f t="shared" si="2"/>
        <v>"",</v>
      </c>
      <c r="FZ3" s="613" t="str">
        <f t="shared" si="2"/>
        <v>"",</v>
      </c>
      <c r="GA3" s="613" t="str">
        <f t="shared" si="2"/>
        <v>"",</v>
      </c>
      <c r="GB3" s="613" t="str">
        <f t="shared" si="2"/>
        <v>"",</v>
      </c>
      <c r="GC3" s="613" t="str">
        <f t="shared" si="2"/>
        <v>"",</v>
      </c>
      <c r="GD3" s="613" t="str">
        <f t="shared" si="2"/>
        <v>"",</v>
      </c>
      <c r="GE3" s="613" t="str">
        <f t="shared" si="2"/>
        <v>"",</v>
      </c>
      <c r="GF3" s="613" t="str">
        <f t="shared" si="2"/>
        <v>"",</v>
      </c>
      <c r="GG3" s="613" t="str">
        <f t="shared" si="2"/>
        <v>"",</v>
      </c>
      <c r="GH3" s="613" t="str">
        <f t="shared" si="2"/>
        <v>"",</v>
      </c>
      <c r="GI3" s="613" t="str">
        <f t="shared" si="2"/>
        <v>"",</v>
      </c>
      <c r="GJ3" s="613" t="str">
        <f t="shared" si="2"/>
        <v>"",</v>
      </c>
      <c r="GK3" s="613" t="str">
        <f t="shared" si="2"/>
        <v>"",</v>
      </c>
      <c r="GL3" s="613" t="str">
        <f t="shared" ref="GL3:IW3" si="3">+""""&amp;GL2&amp;""","</f>
        <v>"",</v>
      </c>
      <c r="GM3" s="613" t="str">
        <f t="shared" si="3"/>
        <v>"",</v>
      </c>
      <c r="GN3" s="613" t="str">
        <f t="shared" si="3"/>
        <v>"",</v>
      </c>
      <c r="GO3" s="613" t="str">
        <f t="shared" si="3"/>
        <v>"",</v>
      </c>
      <c r="GP3" s="613" t="str">
        <f t="shared" si="3"/>
        <v>"",</v>
      </c>
      <c r="GQ3" s="613" t="str">
        <f t="shared" si="3"/>
        <v>"",</v>
      </c>
      <c r="GR3" s="613" t="str">
        <f t="shared" si="3"/>
        <v>"",</v>
      </c>
      <c r="GS3" s="613" t="str">
        <f t="shared" si="3"/>
        <v>"",</v>
      </c>
      <c r="GT3" s="613" t="str">
        <f t="shared" si="3"/>
        <v>"",</v>
      </c>
      <c r="GU3" s="613" t="str">
        <f t="shared" si="3"/>
        <v>"",</v>
      </c>
      <c r="GV3" s="613" t="str">
        <f t="shared" si="3"/>
        <v>"",</v>
      </c>
      <c r="GW3" s="613" t="str">
        <f t="shared" si="3"/>
        <v>"",</v>
      </c>
      <c r="GX3" s="613" t="str">
        <f t="shared" si="3"/>
        <v>"",</v>
      </c>
      <c r="GY3" s="613" t="str">
        <f t="shared" si="3"/>
        <v>"",</v>
      </c>
      <c r="GZ3" s="613" t="str">
        <f t="shared" si="3"/>
        <v>"",</v>
      </c>
      <c r="HA3" s="613" t="str">
        <f t="shared" si="3"/>
        <v>"",</v>
      </c>
      <c r="HB3" s="613" t="str">
        <f t="shared" si="3"/>
        <v>"",</v>
      </c>
      <c r="HC3" s="613" t="str">
        <f t="shared" si="3"/>
        <v>"",</v>
      </c>
      <c r="HD3" s="613" t="str">
        <f t="shared" si="3"/>
        <v>"",</v>
      </c>
      <c r="HE3" s="613" t="str">
        <f t="shared" si="3"/>
        <v>"",</v>
      </c>
      <c r="HF3" s="613" t="str">
        <f t="shared" si="3"/>
        <v>"",</v>
      </c>
      <c r="HG3" s="613" t="str">
        <f t="shared" si="3"/>
        <v>"",</v>
      </c>
      <c r="HH3" s="613" t="str">
        <f t="shared" si="3"/>
        <v>"",</v>
      </c>
      <c r="HI3" s="613" t="str">
        <f t="shared" si="3"/>
        <v>"",</v>
      </c>
      <c r="HJ3" s="613" t="str">
        <f t="shared" si="3"/>
        <v>"",</v>
      </c>
      <c r="HK3" s="613" t="str">
        <f t="shared" si="3"/>
        <v>"",</v>
      </c>
      <c r="HL3" s="613" t="str">
        <f t="shared" si="3"/>
        <v>"",</v>
      </c>
      <c r="HM3" s="613" t="str">
        <f t="shared" si="3"/>
        <v>"",</v>
      </c>
      <c r="HN3" s="613" t="str">
        <f t="shared" si="3"/>
        <v>"",</v>
      </c>
      <c r="HO3" s="613" t="str">
        <f t="shared" si="3"/>
        <v>"",</v>
      </c>
      <c r="HP3" s="613" t="str">
        <f t="shared" si="3"/>
        <v>"",</v>
      </c>
      <c r="HQ3" s="613" t="str">
        <f t="shared" si="3"/>
        <v>"",</v>
      </c>
      <c r="HR3" s="613" t="str">
        <f t="shared" si="3"/>
        <v>"",</v>
      </c>
      <c r="HS3" s="613" t="str">
        <f t="shared" si="3"/>
        <v>"",</v>
      </c>
      <c r="HT3" s="613" t="str">
        <f t="shared" si="3"/>
        <v>"",</v>
      </c>
      <c r="HU3" s="613" t="str">
        <f t="shared" si="3"/>
        <v>"",</v>
      </c>
      <c r="HV3" s="613" t="str">
        <f t="shared" si="3"/>
        <v>"",</v>
      </c>
      <c r="HW3" s="613" t="str">
        <f t="shared" si="3"/>
        <v>"",</v>
      </c>
      <c r="HX3" s="613" t="str">
        <f t="shared" si="3"/>
        <v>"",</v>
      </c>
      <c r="HY3" s="613" t="str">
        <f t="shared" si="3"/>
        <v>"",</v>
      </c>
      <c r="HZ3" s="613" t="str">
        <f t="shared" si="3"/>
        <v>"",</v>
      </c>
      <c r="IA3" s="613" t="str">
        <f t="shared" si="3"/>
        <v>"",</v>
      </c>
      <c r="IB3" s="613" t="str">
        <f t="shared" si="3"/>
        <v>"",</v>
      </c>
      <c r="IC3" s="613" t="str">
        <f t="shared" si="3"/>
        <v>"",</v>
      </c>
      <c r="ID3" s="613" t="str">
        <f t="shared" si="3"/>
        <v>"",</v>
      </c>
      <c r="IE3" s="613" t="str">
        <f t="shared" si="3"/>
        <v>"",</v>
      </c>
      <c r="IF3" s="613" t="str">
        <f t="shared" si="3"/>
        <v>"",</v>
      </c>
      <c r="IG3" s="613" t="str">
        <f t="shared" si="3"/>
        <v>"",</v>
      </c>
      <c r="IH3" s="613" t="str">
        <f t="shared" si="3"/>
        <v>"",</v>
      </c>
      <c r="II3" s="613" t="str">
        <f t="shared" si="3"/>
        <v>"",</v>
      </c>
      <c r="IJ3" s="613" t="str">
        <f t="shared" si="3"/>
        <v>"",</v>
      </c>
      <c r="IK3" s="613" t="str">
        <f t="shared" si="3"/>
        <v>"",</v>
      </c>
      <c r="IL3" s="613" t="str">
        <f t="shared" si="3"/>
        <v>"",</v>
      </c>
      <c r="IM3" s="613" t="str">
        <f t="shared" si="3"/>
        <v>"",</v>
      </c>
      <c r="IN3" s="613" t="str">
        <f t="shared" si="3"/>
        <v>"",</v>
      </c>
      <c r="IO3" s="613" t="str">
        <f t="shared" si="3"/>
        <v>"",</v>
      </c>
      <c r="IP3" s="613" t="str">
        <f t="shared" si="3"/>
        <v>"",</v>
      </c>
      <c r="IQ3" s="613" t="str">
        <f t="shared" si="3"/>
        <v>"",</v>
      </c>
      <c r="IR3" s="613" t="str">
        <f t="shared" si="3"/>
        <v>"",</v>
      </c>
      <c r="IS3" s="613" t="str">
        <f t="shared" si="3"/>
        <v>"",</v>
      </c>
      <c r="IT3" s="613" t="str">
        <f t="shared" si="3"/>
        <v>"",</v>
      </c>
      <c r="IU3" s="613" t="str">
        <f t="shared" si="3"/>
        <v>"",</v>
      </c>
      <c r="IV3" s="613" t="str">
        <f t="shared" si="3"/>
        <v>"",</v>
      </c>
      <c r="IW3" s="613" t="str">
        <f t="shared" si="3"/>
        <v>"",</v>
      </c>
      <c r="IX3" s="613" t="str">
        <f t="shared" ref="IX3:LI3" si="4">+""""&amp;IX2&amp;""","</f>
        <v>"",</v>
      </c>
      <c r="IY3" s="613" t="str">
        <f t="shared" si="4"/>
        <v>"",</v>
      </c>
      <c r="IZ3" s="613" t="str">
        <f t="shared" si="4"/>
        <v>"",</v>
      </c>
      <c r="JA3" s="613" t="str">
        <f t="shared" si="4"/>
        <v>"",</v>
      </c>
      <c r="JB3" s="613" t="str">
        <f t="shared" si="4"/>
        <v>"",</v>
      </c>
      <c r="JC3" s="613" t="str">
        <f t="shared" si="4"/>
        <v>"",</v>
      </c>
      <c r="JD3" s="613" t="str">
        <f t="shared" si="4"/>
        <v>"",</v>
      </c>
      <c r="JE3" s="613" t="str">
        <f t="shared" si="4"/>
        <v>"",</v>
      </c>
      <c r="JF3" s="613" t="str">
        <f t="shared" si="4"/>
        <v>"",</v>
      </c>
      <c r="JG3" s="613" t="str">
        <f t="shared" si="4"/>
        <v>"",</v>
      </c>
      <c r="JH3" s="613" t="str">
        <f t="shared" si="4"/>
        <v>"",</v>
      </c>
      <c r="JI3" s="613" t="str">
        <f t="shared" si="4"/>
        <v>"",</v>
      </c>
      <c r="JJ3" s="613" t="str">
        <f t="shared" si="4"/>
        <v>"",</v>
      </c>
      <c r="JK3" s="613" t="str">
        <f t="shared" si="4"/>
        <v>"",</v>
      </c>
      <c r="JL3" s="613" t="str">
        <f t="shared" si="4"/>
        <v>"",</v>
      </c>
      <c r="JM3" s="613" t="str">
        <f t="shared" si="4"/>
        <v>"",</v>
      </c>
      <c r="JN3" s="613" t="str">
        <f t="shared" si="4"/>
        <v>"",</v>
      </c>
      <c r="JO3" s="613" t="str">
        <f t="shared" si="4"/>
        <v>"",</v>
      </c>
      <c r="JP3" s="613" t="str">
        <f t="shared" si="4"/>
        <v>"",</v>
      </c>
      <c r="JQ3" s="613" t="str">
        <f t="shared" si="4"/>
        <v>"",</v>
      </c>
      <c r="JR3" s="613" t="str">
        <f t="shared" si="4"/>
        <v>"",</v>
      </c>
      <c r="JS3" s="613" t="str">
        <f t="shared" si="4"/>
        <v>"",</v>
      </c>
      <c r="JT3" s="613" t="str">
        <f t="shared" si="4"/>
        <v>"",</v>
      </c>
      <c r="JU3" s="613" t="str">
        <f t="shared" si="4"/>
        <v>"",</v>
      </c>
      <c r="JV3" s="613" t="str">
        <f t="shared" si="4"/>
        <v>"",</v>
      </c>
      <c r="JW3" s="613" t="str">
        <f t="shared" si="4"/>
        <v>"",</v>
      </c>
      <c r="JX3" s="613" t="str">
        <f t="shared" si="4"/>
        <v>"",</v>
      </c>
      <c r="JY3" s="613" t="str">
        <f t="shared" si="4"/>
        <v>"",</v>
      </c>
      <c r="JZ3" s="613" t="str">
        <f t="shared" si="4"/>
        <v>"",</v>
      </c>
      <c r="KA3" s="613" t="str">
        <f t="shared" si="4"/>
        <v>"",</v>
      </c>
      <c r="KB3" s="613" t="str">
        <f t="shared" si="4"/>
        <v>"",</v>
      </c>
      <c r="KC3" s="613" t="str">
        <f t="shared" si="4"/>
        <v>"",</v>
      </c>
      <c r="KD3" s="613" t="str">
        <f t="shared" si="4"/>
        <v>"",</v>
      </c>
      <c r="KE3" s="613" t="str">
        <f t="shared" si="4"/>
        <v>"",</v>
      </c>
      <c r="KF3" s="613" t="str">
        <f t="shared" si="4"/>
        <v>"",</v>
      </c>
      <c r="KG3" s="613" t="str">
        <f t="shared" si="4"/>
        <v>"",</v>
      </c>
      <c r="KH3" s="613" t="str">
        <f t="shared" si="4"/>
        <v>"",</v>
      </c>
      <c r="KI3" s="613" t="str">
        <f t="shared" si="4"/>
        <v>"",</v>
      </c>
      <c r="KJ3" s="613" t="str">
        <f t="shared" si="4"/>
        <v>"",</v>
      </c>
      <c r="KK3" s="613" t="str">
        <f t="shared" si="4"/>
        <v>"",</v>
      </c>
      <c r="KL3" s="613" t="str">
        <f t="shared" si="4"/>
        <v>"",</v>
      </c>
      <c r="KM3" s="613" t="str">
        <f t="shared" si="4"/>
        <v>"",</v>
      </c>
      <c r="KN3" s="613" t="str">
        <f t="shared" si="4"/>
        <v>"",</v>
      </c>
      <c r="KO3" s="613" t="str">
        <f t="shared" si="4"/>
        <v>"",</v>
      </c>
      <c r="KP3" s="613" t="str">
        <f t="shared" si="4"/>
        <v>"",</v>
      </c>
      <c r="KQ3" s="613" t="str">
        <f t="shared" si="4"/>
        <v>"",</v>
      </c>
      <c r="KR3" s="613" t="str">
        <f t="shared" si="4"/>
        <v>"",</v>
      </c>
      <c r="KS3" s="613" t="str">
        <f t="shared" si="4"/>
        <v>"",</v>
      </c>
      <c r="KT3" s="613" t="str">
        <f t="shared" si="4"/>
        <v>"",</v>
      </c>
      <c r="KU3" s="613" t="str">
        <f t="shared" si="4"/>
        <v>"",</v>
      </c>
      <c r="KV3" s="613" t="str">
        <f t="shared" si="4"/>
        <v>"",</v>
      </c>
      <c r="KW3" s="613" t="str">
        <f t="shared" si="4"/>
        <v>"",</v>
      </c>
      <c r="KX3" s="613" t="str">
        <f t="shared" si="4"/>
        <v>"",</v>
      </c>
      <c r="KY3" s="613" t="str">
        <f t="shared" si="4"/>
        <v>"",</v>
      </c>
      <c r="KZ3" s="613" t="str">
        <f t="shared" si="4"/>
        <v>"",</v>
      </c>
      <c r="LA3" s="613" t="str">
        <f t="shared" si="4"/>
        <v>"",</v>
      </c>
      <c r="LB3" s="613" t="str">
        <f t="shared" si="4"/>
        <v>"",</v>
      </c>
      <c r="LC3" s="613" t="str">
        <f t="shared" si="4"/>
        <v>"",</v>
      </c>
      <c r="LD3" s="613" t="str">
        <f t="shared" si="4"/>
        <v>"",</v>
      </c>
      <c r="LE3" s="613" t="str">
        <f t="shared" si="4"/>
        <v>"",</v>
      </c>
      <c r="LF3" s="613" t="str">
        <f t="shared" si="4"/>
        <v>"",</v>
      </c>
      <c r="LG3" s="613" t="str">
        <f t="shared" si="4"/>
        <v>"",</v>
      </c>
      <c r="LH3" s="613" t="str">
        <f t="shared" si="4"/>
        <v>"",</v>
      </c>
      <c r="LI3" s="613" t="str">
        <f t="shared" si="4"/>
        <v>"",</v>
      </c>
      <c r="LJ3" s="613" t="str">
        <f t="shared" ref="LJ3:NU3" si="5">+""""&amp;LJ2&amp;""","</f>
        <v>"",</v>
      </c>
      <c r="LK3" s="613" t="str">
        <f t="shared" si="5"/>
        <v>"",</v>
      </c>
      <c r="LL3" s="613" t="str">
        <f t="shared" si="5"/>
        <v>"",</v>
      </c>
      <c r="LM3" s="613" t="str">
        <f t="shared" si="5"/>
        <v>"",</v>
      </c>
      <c r="LN3" s="613" t="str">
        <f t="shared" si="5"/>
        <v>"",</v>
      </c>
      <c r="LO3" s="613" t="str">
        <f t="shared" si="5"/>
        <v>"",</v>
      </c>
      <c r="LP3" s="613" t="str">
        <f t="shared" si="5"/>
        <v>"",</v>
      </c>
      <c r="LQ3" s="613" t="str">
        <f t="shared" si="5"/>
        <v>"",</v>
      </c>
      <c r="LR3" s="613" t="str">
        <f t="shared" si="5"/>
        <v>"",</v>
      </c>
      <c r="LS3" s="613" t="str">
        <f t="shared" si="5"/>
        <v>"",</v>
      </c>
      <c r="LT3" s="613" t="str">
        <f t="shared" si="5"/>
        <v>"",</v>
      </c>
      <c r="LU3" s="613" t="str">
        <f t="shared" si="5"/>
        <v>"",</v>
      </c>
      <c r="LV3" s="613" t="str">
        <f t="shared" si="5"/>
        <v>"",</v>
      </c>
      <c r="LW3" s="613" t="str">
        <f t="shared" si="5"/>
        <v>"",</v>
      </c>
      <c r="LX3" s="613" t="str">
        <f t="shared" si="5"/>
        <v>"",</v>
      </c>
      <c r="LY3" s="613" t="str">
        <f t="shared" si="5"/>
        <v>"",</v>
      </c>
      <c r="LZ3" s="613" t="str">
        <f t="shared" si="5"/>
        <v>"",</v>
      </c>
      <c r="MA3" s="613" t="str">
        <f t="shared" si="5"/>
        <v>"",</v>
      </c>
      <c r="MB3" s="613" t="str">
        <f t="shared" si="5"/>
        <v>"",</v>
      </c>
      <c r="MC3" s="613" t="str">
        <f t="shared" si="5"/>
        <v>"",</v>
      </c>
      <c r="MD3" s="613" t="str">
        <f t="shared" si="5"/>
        <v>"",</v>
      </c>
      <c r="ME3" s="613" t="str">
        <f t="shared" si="5"/>
        <v>"",</v>
      </c>
      <c r="MF3" s="613" t="str">
        <f t="shared" si="5"/>
        <v>"",</v>
      </c>
      <c r="MG3" s="613" t="str">
        <f t="shared" si="5"/>
        <v>"",</v>
      </c>
      <c r="MH3" s="613" t="str">
        <f t="shared" si="5"/>
        <v>"",</v>
      </c>
      <c r="MI3" s="613" t="str">
        <f t="shared" si="5"/>
        <v>"",</v>
      </c>
      <c r="MJ3" s="613" t="str">
        <f t="shared" si="5"/>
        <v>"",</v>
      </c>
      <c r="MK3" s="613" t="str">
        <f t="shared" si="5"/>
        <v>"",</v>
      </c>
      <c r="ML3" s="613" t="str">
        <f t="shared" si="5"/>
        <v>"",</v>
      </c>
      <c r="MM3" s="613" t="str">
        <f t="shared" si="5"/>
        <v>"",</v>
      </c>
      <c r="MN3" s="613" t="str">
        <f t="shared" si="5"/>
        <v>"",</v>
      </c>
      <c r="MO3" s="613" t="str">
        <f t="shared" si="5"/>
        <v>"",</v>
      </c>
      <c r="MP3" s="613" t="str">
        <f t="shared" si="5"/>
        <v>"",</v>
      </c>
      <c r="MQ3" s="613" t="str">
        <f t="shared" si="5"/>
        <v>"",</v>
      </c>
      <c r="MR3" s="613" t="str">
        <f t="shared" si="5"/>
        <v>"",</v>
      </c>
      <c r="MS3" s="613" t="str">
        <f t="shared" si="5"/>
        <v>"",</v>
      </c>
      <c r="MT3" s="613" t="str">
        <f t="shared" si="5"/>
        <v>"",</v>
      </c>
      <c r="MU3" s="613" t="str">
        <f t="shared" si="5"/>
        <v>"",</v>
      </c>
      <c r="MV3" s="613" t="str">
        <f t="shared" si="5"/>
        <v>"",</v>
      </c>
      <c r="MW3" s="613" t="str">
        <f t="shared" si="5"/>
        <v>"",</v>
      </c>
      <c r="MX3" s="613" t="str">
        <f t="shared" si="5"/>
        <v>"",</v>
      </c>
      <c r="MY3" s="613" t="str">
        <f t="shared" si="5"/>
        <v>"",</v>
      </c>
      <c r="MZ3" s="613" t="str">
        <f t="shared" si="5"/>
        <v>"",</v>
      </c>
      <c r="NA3" s="613" t="str">
        <f t="shared" si="5"/>
        <v>"",</v>
      </c>
      <c r="NB3" s="613" t="str">
        <f t="shared" si="5"/>
        <v>"",</v>
      </c>
      <c r="NC3" s="613" t="str">
        <f t="shared" si="5"/>
        <v>"",</v>
      </c>
      <c r="ND3" s="613" t="str">
        <f t="shared" si="5"/>
        <v>"",</v>
      </c>
      <c r="NE3" s="613" t="str">
        <f t="shared" si="5"/>
        <v>"",</v>
      </c>
      <c r="NF3" s="613" t="str">
        <f t="shared" si="5"/>
        <v>"",</v>
      </c>
      <c r="NG3" s="613" t="str">
        <f t="shared" si="5"/>
        <v>"",</v>
      </c>
      <c r="NH3" s="613" t="str">
        <f t="shared" si="5"/>
        <v>"",</v>
      </c>
      <c r="NI3" s="613" t="str">
        <f t="shared" si="5"/>
        <v>"",</v>
      </c>
      <c r="NJ3" s="613" t="str">
        <f t="shared" si="5"/>
        <v>"",</v>
      </c>
      <c r="NK3" s="613" t="str">
        <f t="shared" si="5"/>
        <v>"",</v>
      </c>
      <c r="NL3" s="613" t="str">
        <f t="shared" si="5"/>
        <v>"",</v>
      </c>
      <c r="NM3" s="613" t="str">
        <f t="shared" si="5"/>
        <v>"",</v>
      </c>
      <c r="NN3" s="613" t="str">
        <f t="shared" si="5"/>
        <v>"",</v>
      </c>
      <c r="NO3" s="613" t="str">
        <f t="shared" si="5"/>
        <v>"",</v>
      </c>
      <c r="NP3" s="613" t="str">
        <f t="shared" si="5"/>
        <v>"",</v>
      </c>
      <c r="NQ3" s="613" t="str">
        <f t="shared" si="5"/>
        <v>"",</v>
      </c>
      <c r="NR3" s="613" t="str">
        <f t="shared" si="5"/>
        <v>"",</v>
      </c>
      <c r="NS3" s="613" t="str">
        <f t="shared" si="5"/>
        <v>"",</v>
      </c>
      <c r="NT3" s="613" t="str">
        <f t="shared" si="5"/>
        <v>"",</v>
      </c>
      <c r="NU3" s="613" t="str">
        <f t="shared" si="5"/>
        <v>"",</v>
      </c>
      <c r="NV3" s="613" t="str">
        <f t="shared" ref="NV3:QG3" si="6">+""""&amp;NV2&amp;""","</f>
        <v>"",</v>
      </c>
      <c r="NW3" s="613" t="str">
        <f t="shared" si="6"/>
        <v>"",</v>
      </c>
      <c r="NX3" s="613" t="str">
        <f t="shared" si="6"/>
        <v>"",</v>
      </c>
      <c r="NY3" s="613" t="str">
        <f t="shared" si="6"/>
        <v>"",</v>
      </c>
      <c r="NZ3" s="613" t="str">
        <f t="shared" si="6"/>
        <v>"",</v>
      </c>
      <c r="OA3" s="613" t="str">
        <f t="shared" si="6"/>
        <v>"",</v>
      </c>
      <c r="OB3" s="613" t="str">
        <f t="shared" si="6"/>
        <v>"",</v>
      </c>
      <c r="OC3" s="613" t="str">
        <f t="shared" si="6"/>
        <v>"",</v>
      </c>
      <c r="OD3" s="613" t="str">
        <f t="shared" si="6"/>
        <v>"",</v>
      </c>
      <c r="OE3" s="613" t="str">
        <f t="shared" si="6"/>
        <v>"",</v>
      </c>
      <c r="OF3" s="613" t="str">
        <f t="shared" si="6"/>
        <v>"",</v>
      </c>
      <c r="OG3" s="613" t="str">
        <f t="shared" si="6"/>
        <v>"",</v>
      </c>
      <c r="OH3" s="613" t="str">
        <f t="shared" si="6"/>
        <v>"",</v>
      </c>
      <c r="OI3" s="613" t="str">
        <f t="shared" si="6"/>
        <v>"",</v>
      </c>
      <c r="OJ3" s="613" t="str">
        <f t="shared" si="6"/>
        <v>"",</v>
      </c>
      <c r="OK3" s="613" t="str">
        <f t="shared" si="6"/>
        <v>"",</v>
      </c>
      <c r="OL3" s="613" t="str">
        <f t="shared" si="6"/>
        <v>"",</v>
      </c>
      <c r="OM3" s="613" t="str">
        <f t="shared" si="6"/>
        <v>"",</v>
      </c>
      <c r="ON3" s="613" t="str">
        <f t="shared" si="6"/>
        <v>"",</v>
      </c>
      <c r="OO3" s="613" t="str">
        <f t="shared" si="6"/>
        <v>"",</v>
      </c>
      <c r="OP3" s="613" t="str">
        <f t="shared" si="6"/>
        <v>"",</v>
      </c>
      <c r="OQ3" s="613" t="str">
        <f t="shared" si="6"/>
        <v>"",</v>
      </c>
      <c r="OR3" s="613" t="str">
        <f t="shared" si="6"/>
        <v>"",</v>
      </c>
      <c r="OS3" s="613" t="str">
        <f t="shared" si="6"/>
        <v>"",</v>
      </c>
      <c r="OT3" s="613" t="str">
        <f t="shared" si="6"/>
        <v>"",</v>
      </c>
      <c r="OU3" s="613" t="str">
        <f t="shared" si="6"/>
        <v>"",</v>
      </c>
      <c r="OV3" s="613" t="str">
        <f t="shared" si="6"/>
        <v>"",</v>
      </c>
      <c r="OW3" s="613" t="str">
        <f t="shared" si="6"/>
        <v>"",</v>
      </c>
      <c r="OX3" s="613" t="str">
        <f t="shared" si="6"/>
        <v>"",</v>
      </c>
      <c r="OY3" s="613" t="str">
        <f t="shared" si="6"/>
        <v>"",</v>
      </c>
      <c r="OZ3" s="613" t="str">
        <f t="shared" si="6"/>
        <v>"",</v>
      </c>
      <c r="PA3" s="613" t="str">
        <f t="shared" si="6"/>
        <v>"",</v>
      </c>
      <c r="PB3" s="613" t="str">
        <f t="shared" si="6"/>
        <v>"",</v>
      </c>
      <c r="PC3" s="613" t="str">
        <f t="shared" si="6"/>
        <v>"",</v>
      </c>
      <c r="PD3" s="613" t="str">
        <f t="shared" si="6"/>
        <v>"",</v>
      </c>
      <c r="PE3" s="613" t="str">
        <f t="shared" si="6"/>
        <v>"",</v>
      </c>
      <c r="PF3" s="613" t="str">
        <f t="shared" si="6"/>
        <v>"",</v>
      </c>
      <c r="PG3" s="613" t="str">
        <f t="shared" si="6"/>
        <v>"",</v>
      </c>
      <c r="PH3" s="613" t="str">
        <f t="shared" si="6"/>
        <v>"",</v>
      </c>
      <c r="PI3" s="613" t="str">
        <f t="shared" si="6"/>
        <v>"0",</v>
      </c>
      <c r="PJ3" s="613" t="str">
        <f t="shared" si="6"/>
        <v>"0",</v>
      </c>
      <c r="PK3" s="613" t="str">
        <f t="shared" si="6"/>
        <v>"0",</v>
      </c>
      <c r="PL3" s="613" t="str">
        <f t="shared" si="6"/>
        <v>"",</v>
      </c>
      <c r="PM3" s="613" t="str">
        <f t="shared" si="6"/>
        <v>"",</v>
      </c>
      <c r="PN3" s="613" t="str">
        <f t="shared" si="6"/>
        <v>"0",</v>
      </c>
      <c r="PO3" s="613" t="str">
        <f t="shared" si="6"/>
        <v>"0",</v>
      </c>
      <c r="PP3" s="613" t="str">
        <f t="shared" si="6"/>
        <v>"0",</v>
      </c>
      <c r="PQ3" s="613" t="str">
        <f t="shared" si="6"/>
        <v>"",</v>
      </c>
      <c r="PR3" s="613" t="str">
        <f t="shared" si="6"/>
        <v>"",</v>
      </c>
      <c r="PS3" s="613" t="str">
        <f t="shared" si="6"/>
        <v>"",</v>
      </c>
      <c r="PT3" s="613" t="str">
        <f t="shared" si="6"/>
        <v>"",</v>
      </c>
      <c r="PU3" s="613" t="str">
        <f t="shared" si="6"/>
        <v>"",</v>
      </c>
      <c r="PV3" s="613" t="str">
        <f t="shared" si="6"/>
        <v>"",</v>
      </c>
      <c r="PW3" s="613" t="str">
        <f t="shared" si="6"/>
        <v>"",</v>
      </c>
      <c r="PX3" s="613" t="str">
        <f t="shared" si="6"/>
        <v>"",</v>
      </c>
      <c r="PY3" s="613" t="str">
        <f t="shared" si="6"/>
        <v>"",</v>
      </c>
      <c r="PZ3" s="613" t="str">
        <f t="shared" si="6"/>
        <v>"",</v>
      </c>
      <c r="QA3" s="613" t="str">
        <f t="shared" si="6"/>
        <v>"",</v>
      </c>
      <c r="QB3" s="613" t="str">
        <f t="shared" si="6"/>
        <v>"",</v>
      </c>
      <c r="QC3" s="613" t="str">
        <f t="shared" si="6"/>
        <v>"",</v>
      </c>
      <c r="QD3" s="613" t="str">
        <f t="shared" si="6"/>
        <v>"",</v>
      </c>
      <c r="QE3" s="613" t="str">
        <f t="shared" si="6"/>
        <v>"",</v>
      </c>
      <c r="QF3" s="613" t="str">
        <f t="shared" si="6"/>
        <v>"",</v>
      </c>
      <c r="QG3" s="613" t="str">
        <f t="shared" si="6"/>
        <v>"",</v>
      </c>
      <c r="QH3" s="613" t="str">
        <f t="shared" ref="QH3:SK3" si="7">+""""&amp;QH2&amp;""","</f>
        <v>"",</v>
      </c>
      <c r="QI3" s="613" t="str">
        <f t="shared" si="7"/>
        <v>"",</v>
      </c>
      <c r="QJ3" s="613" t="str">
        <f t="shared" si="7"/>
        <v>"",</v>
      </c>
      <c r="QK3" s="613" t="str">
        <f t="shared" si="7"/>
        <v>"",</v>
      </c>
      <c r="QL3" s="613" t="str">
        <f t="shared" si="7"/>
        <v>"",</v>
      </c>
      <c r="QM3" s="613" t="str">
        <f t="shared" si="7"/>
        <v>"",</v>
      </c>
      <c r="QN3" s="613" t="str">
        <f t="shared" si="7"/>
        <v>"",</v>
      </c>
      <c r="QO3" s="613" t="str">
        <f t="shared" si="7"/>
        <v>"",</v>
      </c>
      <c r="QP3" s="613" t="str">
        <f t="shared" si="7"/>
        <v>"",</v>
      </c>
      <c r="QQ3" s="613" t="str">
        <f t="shared" si="7"/>
        <v>"",</v>
      </c>
      <c r="QR3" s="613" t="str">
        <f t="shared" si="7"/>
        <v>"",</v>
      </c>
      <c r="QS3" s="613" t="str">
        <f t="shared" si="7"/>
        <v>"",</v>
      </c>
      <c r="QT3" s="613" t="str">
        <f t="shared" si="7"/>
        <v>"",</v>
      </c>
      <c r="QU3" s="613" t="str">
        <f t="shared" si="7"/>
        <v>"",</v>
      </c>
      <c r="QV3" s="613" t="str">
        <f t="shared" si="7"/>
        <v>"",</v>
      </c>
      <c r="QW3" s="613" t="str">
        <f t="shared" si="7"/>
        <v>"",</v>
      </c>
      <c r="QX3" s="613" t="str">
        <f t="shared" si="7"/>
        <v>"",</v>
      </c>
      <c r="QY3" s="613" t="str">
        <f t="shared" si="7"/>
        <v>"",</v>
      </c>
      <c r="QZ3" s="613" t="str">
        <f t="shared" si="7"/>
        <v>"",</v>
      </c>
      <c r="RA3" s="613" t="str">
        <f t="shared" si="7"/>
        <v>"",</v>
      </c>
      <c r="RB3" s="613" t="str">
        <f t="shared" si="7"/>
        <v>"",</v>
      </c>
      <c r="RC3" s="613" t="str">
        <f t="shared" si="7"/>
        <v>"",</v>
      </c>
      <c r="RD3" s="613" t="str">
        <f t="shared" si="7"/>
        <v>"",</v>
      </c>
      <c r="RE3" s="613" t="str">
        <f t="shared" si="7"/>
        <v>"",</v>
      </c>
      <c r="RF3" s="613" t="str">
        <f t="shared" si="7"/>
        <v>"",</v>
      </c>
      <c r="RG3" s="613" t="str">
        <f t="shared" si="7"/>
        <v>"",</v>
      </c>
      <c r="RH3" s="613" t="str">
        <f t="shared" si="7"/>
        <v>"",</v>
      </c>
      <c r="RI3" s="613" t="str">
        <f t="shared" si="7"/>
        <v>"",</v>
      </c>
      <c r="RJ3" s="613" t="str">
        <f t="shared" si="7"/>
        <v>"",</v>
      </c>
      <c r="RK3" s="613" t="str">
        <f t="shared" si="7"/>
        <v>"",</v>
      </c>
      <c r="RL3" s="613" t="str">
        <f t="shared" si="7"/>
        <v>"",</v>
      </c>
      <c r="RM3" s="613" t="str">
        <f t="shared" si="7"/>
        <v>"",</v>
      </c>
      <c r="RN3" s="613" t="str">
        <f t="shared" si="7"/>
        <v>"",</v>
      </c>
      <c r="RO3" s="613" t="str">
        <f t="shared" si="7"/>
        <v>"",</v>
      </c>
      <c r="RP3" s="613" t="str">
        <f t="shared" si="7"/>
        <v>"",</v>
      </c>
      <c r="RQ3" s="613" t="str">
        <f t="shared" si="7"/>
        <v>"",</v>
      </c>
      <c r="RR3" s="613" t="str">
        <f t="shared" si="7"/>
        <v>"",</v>
      </c>
      <c r="RS3" s="613" t="str">
        <f t="shared" si="7"/>
        <v>"",</v>
      </c>
      <c r="RT3" s="613" t="str">
        <f t="shared" si="7"/>
        <v>"",</v>
      </c>
      <c r="RU3" s="613" t="str">
        <f t="shared" si="7"/>
        <v>"",</v>
      </c>
      <c r="RV3" s="613" t="str">
        <f t="shared" si="7"/>
        <v>"",</v>
      </c>
      <c r="RW3" s="613" t="str">
        <f t="shared" si="7"/>
        <v>"",</v>
      </c>
      <c r="RX3" s="613" t="str">
        <f t="shared" si="7"/>
        <v>"",</v>
      </c>
      <c r="RY3" s="613" t="str">
        <f t="shared" si="7"/>
        <v>"",</v>
      </c>
      <c r="RZ3" s="613" t="str">
        <f t="shared" si="7"/>
        <v>"",</v>
      </c>
      <c r="SA3" s="613" t="str">
        <f t="shared" si="7"/>
        <v>"",</v>
      </c>
      <c r="SB3" s="613" t="str">
        <f t="shared" si="7"/>
        <v>"",</v>
      </c>
      <c r="SC3" s="613" t="str">
        <f t="shared" si="7"/>
        <v>"",</v>
      </c>
      <c r="SD3" s="613" t="str">
        <f t="shared" si="7"/>
        <v>"",</v>
      </c>
      <c r="SE3" s="613" t="str">
        <f t="shared" si="7"/>
        <v>"",</v>
      </c>
      <c r="SF3" s="613" t="str">
        <f t="shared" si="7"/>
        <v>"",</v>
      </c>
      <c r="SG3" s="613" t="str">
        <f t="shared" si="7"/>
        <v>"",</v>
      </c>
      <c r="SH3" s="613" t="str">
        <f t="shared" si="7"/>
        <v>"",</v>
      </c>
      <c r="SI3" s="613" t="str">
        <f t="shared" si="7"/>
        <v>"0",</v>
      </c>
      <c r="SJ3" s="613" t="str">
        <f t="shared" si="7"/>
        <v>"",</v>
      </c>
      <c r="SK3" s="613" t="str">
        <f t="shared" si="7"/>
        <v>"",</v>
      </c>
      <c r="SL3" s="613" t="str">
        <f>+""""&amp;SL2&amp;""""</f>
        <v>""</v>
      </c>
    </row>
    <row r="4" spans="1:506">
      <c r="A4" s="625" t="str">
        <f t="shared" ref="A4:BL4" si="8">+A3&amp;B4</f>
        <v>"","","000000","","0","0","0","　","","","主たる営業所","0","0","0000000","--","","","","","","","","","","","","","","","","","","","","","","","","","","","","","","","","","","","","","","","","","","","","","","","","","","","","","","","","","","","","","0","","","","","","","","","","","","","","","","","","","","","","","","","","","","","","","","","","","","","","","","","","","","","","0","0","0","1","","","","","","","","","2","","","","","","","","","3","","","","","","","","","4","","","","","","","","","5","","","","","","","","","6","","","","","","","","","","","","","","","","","","","","","","","","","","","","","","","","","","","","","","","","","","","","","","","","","","","","","","","","","","","","","","","","","","","","","","","","","","","","","","","","","","","","","","","","","","","","","","","","","","","","","","","","","","","","","","","","","","","","","","","","","","","","","","","","","","","","","","","","","","","","","","","","","","","","","","","","","","","","","","","","","","","","","","","","","","","","","","","","","","","","","","","","","","","","","","","","","","","","","","","","","","","","","","","","","","","","","","","","","","","","","","","","","","","","","","","","","","","","","","","","","","","","","","","","","","","","","","","0","0","0","","","0","0","0","","","","","","","","","","","","","","","","","","","","","","","","","","","","","","","","","","","","","","","","","","","","","","","","","","","","","","","","","","","","","","","","","","","","","","","0","","",""</v>
      </c>
      <c r="B4" s="613" t="str">
        <f t="shared" si="8"/>
        <v>"","000000","","0","0","0","　","","","主たる営業所","0","0","0000000","--","","","","","","","","","","","","","","","","","","","","","","","","","","","","","","","","","","","","","","","","","","","","","","","","","","","","","","","","","","","","","0","","","","","","","","","","","","","","","","","","","","","","","","","","","","","","","","","","","","","","","","","","","","","","0","0","0","1","","","","","","","","","2","","","","","","","","","3","","","","","","","","","4","","","","","","","","","5","","","","","","","","","6","","","","","","","","","","","","","","","","","","","","","","","","","","","","","","","","","","","","","","","","","","","","","","","","","","","","","","","","","","","","","","","","","","","","","","","","","","","","","","","","","","","","","","","","","","","","","","","","","","","","","","","","","","","","","","","","","","","","","","","","","","","","","","","","","","","","","","","","","","","","","","","","","","","","","","","","","","","","","","","","","","","","","","","","","","","","","","","","","","","","","","","","","","","","","","","","","","","","","","","","","","","","","","","","","","","","","","","","","","","","","","","","","","","","","","","","","","","","","","","","","","","","","","","","","","","","","","","0","0","0","","","0","0","0","","","","","","","","","","","","","","","","","","","","","","","","","","","","","","","","","","","","","","","","","","","","","","","","","","","","","","","","","","","","","","","","","","","","","","","0","","",""</v>
      </c>
      <c r="C4" s="613" t="str">
        <f t="shared" si="8"/>
        <v>"000000","","0","0","0","　","","","主たる営業所","0","0","0000000","--","","","","","","","","","","","","","","","","","","","","","","","","","","","","","","","","","","","","","","","","","","","","","","","","","","","","","","","","","","","","","0","","","","","","","","","","","","","","","","","","","","","","","","","","","","","","","","","","","","","","","","","","","","","","0","0","0","1","","","","","","","","","2","","","","","","","","","3","","","","","","","","","4","","","","","","","","","5","","","","","","","","","6","","","","","","","","","","","","","","","","","","","","","","","","","","","","","","","","","","","","","","","","","","","","","","","","","","","","","","","","","","","","","","","","","","","","","","","","","","","","","","","","","","","","","","","","","","","","","","","","","","","","","","","","","","","","","","","","","","","","","","","","","","","","","","","","","","","","","","","","","","","","","","","","","","","","","","","","","","","","","","","","","","","","","","","","","","","","","","","","","","","","","","","","","","","","","","","","","","","","","","","","","","","","","","","","","","","","","","","","","","","","","","","","","","","","","","","","","","","","","","","","","","","","","","","","","","","","","","","0","0","0","","","0","0","0","","","","","","","","","","","","","","","","","","","","","","","","","","","","","","","","","","","","","","","","","","","","","","","","","","","","","","","","","","","","","","","","","","","","","","","0","","",""</v>
      </c>
      <c r="D4" s="613" t="str">
        <f t="shared" si="8"/>
        <v>"","0","0","0","　","","","主たる営業所","0","0","0000000","--","","","","","","","","","","","","","","","","","","","","","","","","","","","","","","","","","","","","","","","","","","","","","","","","","","","","","","","","","","","","","0","","","","","","","","","","","","","","","","","","","","","","","","","","","","","","","","","","","","","","","","","","","","","","0","0","0","1","","","","","","","","","2","","","","","","","","","3","","","","","","","","","4","","","","","","","","","5","","","","","","","","","6","","","","","","","","","","","","","","","","","","","","","","","","","","","","","","","","","","","","","","","","","","","","","","","","","","","","","","","","","","","","","","","","","","","","","","","","","","","","","","","","","","","","","","","","","","","","","","","","","","","","","","","","","","","","","","","","","","","","","","","","","","","","","","","","","","","","","","","","","","","","","","","","","","","","","","","","","","","","","","","","","","","","","","","","","","","","","","","","","","","","","","","","","","","","","","","","","","","","","","","","","","","","","","","","","","","","","","","","","","","","","","","","","","","","","","","","","","","","","","","","","","","","","","","","","","","","","","","0","0","0","","","0","0","0","","","","","","","","","","","","","","","","","","","","","","","","","","","","","","","","","","","","","","","","","","","","","","","","","","","","","","","","","","","","","","","","","","","","","","","0","","",""</v>
      </c>
      <c r="E4" s="613" t="str">
        <f t="shared" si="8"/>
        <v>"0","0","0","　","","","主たる営業所","0","0","0000000","--","","","","","","","","","","","","","","","","","","","","","","","","","","","","","","","","","","","","","","","","","","","","","","","","","","","","","","","","","","","","","0","","","","","","","","","","","","","","","","","","","","","","","","","","","","","","","","","","","","","","","","","","","","","","0","0","0","1","","","","","","","","","2","","","","","","","","","3","","","","","","","","","4","","","","","","","","","5","","","","","","","","","6","","","","","","","","","","","","","","","","","","","","","","","","","","","","","","","","","","","","","","","","","","","","","","","","","","","","","","","","","","","","","","","","","","","","","","","","","","","","","","","","","","","","","","","","","","","","","","","","","","","","","","","","","","","","","","","","","","","","","","","","","","","","","","","","","","","","","","","","","","","","","","","","","","","","","","","","","","","","","","","","","","","","","","","","","","","","","","","","","","","","","","","","","","","","","","","","","","","","","","","","","","","","","","","","","","","","","","","","","","","","","","","","","","","","","","","","","","","","","","","","","","","","","","","","","","","","","","","0","0","0","","","0","0","0","","","","","","","","","","","","","","","","","","","","","","","","","","","","","","","","","","","","","","","","","","","","","","","","","","","","","","","","","","","","","","","","","","","","","","","0","","",""</v>
      </c>
      <c r="F4" s="613" t="str">
        <f t="shared" si="8"/>
        <v>"0","0","　","","","主たる営業所","0","0","0000000","--","","","","","","","","","","","","","","","","","","","","","","","","","","","","","","","","","","","","","","","","","","","","","","","","","","","","","","","","","","","","","0","","","","","","","","","","","","","","","","","","","","","","","","","","","","","","","","","","","","","","","","","","","","","","0","0","0","1","","","","","","","","","2","","","","","","","","","3","","","","","","","","","4","","","","","","","","","5","","","","","","","","","6","","","","","","","","","","","","","","","","","","","","","","","","","","","","","","","","","","","","","","","","","","","","","","","","","","","","","","","","","","","","","","","","","","","","","","","","","","","","","","","","","","","","","","","","","","","","","","","","","","","","","","","","","","","","","","","","","","","","","","","","","","","","","","","","","","","","","","","","","","","","","","","","","","","","","","","","","","","","","","","","","","","","","","","","","","","","","","","","","","","","","","","","","","","","","","","","","","","","","","","","","","","","","","","","","","","","","","","","","","","","","","","","","","","","","","","","","","","","","","","","","","","","","","","","","","","","","","","0","0","0","","","0","0","0","","","","","","","","","","","","","","","","","","","","","","","","","","","","","","","","","","","","","","","","","","","","","","","","","","","","","","","","","","","","","","","","","","","","","","","0","","",""</v>
      </c>
      <c r="G4" s="613" t="str">
        <f t="shared" si="8"/>
        <v>"0","　","","","主たる営業所","0","0","0000000","--","","","","","","","","","","","","","","","","","","","","","","","","","","","","","","","","","","","","","","","","","","","","","","","","","","","","","","","","","","","","","0","","","","","","","","","","","","","","","","","","","","","","","","","","","","","","","","","","","","","","","","","","","","","","0","0","0","1","","","","","","","","","2","","","","","","","","","3","","","","","","","","","4","","","","","","","","","5","","","","","","","","","6","","","","","","","","","","","","","","","","","","","","","","","","","","","","","","","","","","","","","","","","","","","","","","","","","","","","","","","","","","","","","","","","","","","","","","","","","","","","","","","","","","","","","","","","","","","","","","","","","","","","","","","","","","","","","","","","","","","","","","","","","","","","","","","","","","","","","","","","","","","","","","","","","","","","","","","","","","","","","","","","","","","","","","","","","","","","","","","","","","","","","","","","","","","","","","","","","","","","","","","","","","","","","","","","","","","","","","","","","","","","","","","","","","","","","","","","","","","","","","","","","","","","","","","","","","","","","","","0","0","0","","","0","0","0","","","","","","","","","","","","","","","","","","","","","","","","","","","","","","","","","","","","","","","","","","","","","","","","","","","","","","","","","","","","","","","","","","","","","","","0","","",""</v>
      </c>
      <c r="H4" s="613" t="str">
        <f t="shared" si="8"/>
        <v>"　","","","主たる営業所","0","0","0000000","--","","","","","","","","","","","","","","","","","","","","","","","","","","","","","","","","","","","","","","","","","","","","","","","","","","","","","","","","","","","","","0","","","","","","","","","","","","","","","","","","","","","","","","","","","","","","","","","","","","","","","","","","","","","","0","0","0","1","","","","","","","","","2","","","","","","","","","3","","","","","","","","","4","","","","","","","","","5","","","","","","","","","6","","","","","","","","","","","","","","","","","","","","","","","","","","","","","","","","","","","","","","","","","","","","","","","","","","","","","","","","","","","","","","","","","","","","","","","","","","","","","","","","","","","","","","","","","","","","","","","","","","","","","","","","","","","","","","","","","","","","","","","","","","","","","","","","","","","","","","","","","","","","","","","","","","","","","","","","","","","","","","","","","","","","","","","","","","","","","","","","","","","","","","","","","","","","","","","","","","","","","","","","","","","","","","","","","","","","","","","","","","","","","","","","","","","","","","","","","","","","","","","","","","","","","","","","","","","","","","","0","0","0","","","0","0","0","","","","","","","","","","","","","","","","","","","","","","","","","","","","","","","","","","","","","","","","","","","","","","","","","","","","","","","","","","","","","","","","","","","","","","","0","","",""</v>
      </c>
      <c r="I4" s="613" t="str">
        <f t="shared" si="8"/>
        <v>"","","主たる営業所","0","0","0000000","--","","","","","","","","","","","","","","","","","","","","","","","","","","","","","","","","","","","","","","","","","","","","","","","","","","","","","","","","","","","","","0","","","","","","","","","","","","","","","","","","","","","","","","","","","","","","","","","","","","","","","","","","","","","","0","0","0","1","","","","","","","","","2","","","","","","","","","3","","","","","","","","","4","","","","","","","","","5","","","","","","","","","6","","","","","","","","","","","","","","","","","","","","","","","","","","","","","","","","","","","","","","","","","","","","","","","","","","","","","","","","","","","","","","","","","","","","","","","","","","","","","","","","","","","","","","","","","","","","","","","","","","","","","","","","","","","","","","","","","","","","","","","","","","","","","","","","","","","","","","","","","","","","","","","","","","","","","","","","","","","","","","","","","","","","","","","","","","","","","","","","","","","","","","","","","","","","","","","","","","","","","","","","","","","","","","","","","","","","","","","","","","","","","","","","","","","","","","","","","","","","","","","","","","","","","","","","","","","","","","","0","0","0","","","0","0","0","","","","","","","","","","","","","","","","","","","","","","","","","","","","","","","","","","","","","","","","","","","","","","","","","","","","","","","","","","","","","","","","","","","","","","","0","","",""</v>
      </c>
      <c r="J4" s="613" t="str">
        <f t="shared" si="8"/>
        <v>"","主たる営業所","0","0","0000000","--","","","","","","","","","","","","","","","","","","","","","","","","","","","","","","","","","","","","","","","","","","","","","","","","","","","","","","","","","","","","","0","","","","","","","","","","","","","","","","","","","","","","","","","","","","","","","","","","","","","","","","","","","","","","0","0","0","1","","","","","","","","","2","","","","","","","","","3","","","","","","","","","4","","","","","","","","","5","","","","","","","","","6","","","","","","","","","","","","","","","","","","","","","","","","","","","","","","","","","","","","","","","","","","","","","","","","","","","","","","","","","","","","","","","","","","","","","","","","","","","","","","","","","","","","","","","","","","","","","","","","","","","","","","","","","","","","","","","","","","","","","","","","","","","","","","","","","","","","","","","","","","","","","","","","","","","","","","","","","","","","","","","","","","","","","","","","","","","","","","","","","","","","","","","","","","","","","","","","","","","","","","","","","","","","","","","","","","","","","","","","","","","","","","","","","","","","","","","","","","","","","","","","","","","","","","","","","","","","","","","0","0","0","","","0","0","0","","","","","","","","","","","","","","","","","","","","","","","","","","","","","","","","","","","","","","","","","","","","","","","","","","","","","","","","","","","","","","","","","","","","","","","0","","",""</v>
      </c>
      <c r="K4" s="613" t="str">
        <f t="shared" si="8"/>
        <v>"主たる営業所","0","0","0000000","--","","","","","","","","","","","","","","","","","","","","","","","","","","","","","","","","","","","","","","","","","","","","","","","","","","","","","","","","","","","","","0","","","","","","","","","","","","","","","","","","","","","","","","","","","","","","","","","","","","","","","","","","","","","","0","0","0","1","","","","","","","","","2","","","","","","","","","3","","","","","","","","","4","","","","","","","","","5","","","","","","","","","6","","","","","","","","","","","","","","","","","","","","","","","","","","","","","","","","","","","","","","","","","","","","","","","","","","","","","","","","","","","","","","","","","","","","","","","","","","","","","","","","","","","","","","","","","","","","","","","","","","","","","","","","","","","","","","","","","","","","","","","","","","","","","","","","","","","","","","","","","","","","","","","","","","","","","","","","","","","","","","","","","","","","","","","","","","","","","","","","","","","","","","","","","","","","","","","","","","","","","","","","","","","","","","","","","","","","","","","","","","","","","","","","","","","","","","","","","","","","","","","","","","","","","","","","","","","","","","","0","0","0","","","0","0","0","","","","","","","","","","","","","","","","","","","","","","","","","","","","","","","","","","","","","","","","","","","","","","","","","","","","","","","","","","","","","","","","","","","","","","","0","","",""</v>
      </c>
      <c r="L4" s="613" t="str">
        <f t="shared" si="8"/>
        <v>"0","0","0000000","--","","","","","","","","","","","","","","","","","","","","","","","","","","","","","","","","","","","","","","","","","","","","","","","","","","","","","","","","","","","","","0","","","","","","","","","","","","","","","","","","","","","","","","","","","","","","","","","","","","","","","","","","","","","","0","0","0","1","","","","","","","","","2","","","","","","","","","3","","","","","","","","","4","","","","","","","","","5","","","","","","","","","6","","","","","","","","","","","","","","","","","","","","","","","","","","","","","","","","","","","","","","","","","","","","","","","","","","","","","","","","","","","","","","","","","","","","","","","","","","","","","","","","","","","","","","","","","","","","","","","","","","","","","","","","","","","","","","","","","","","","","","","","","","","","","","","","","","","","","","","","","","","","","","","","","","","","","","","","","","","","","","","","","","","","","","","","","","","","","","","","","","","","","","","","","","","","","","","","","","","","","","","","","","","","","","","","","","","","","","","","","","","","","","","","","","","","","","","","","","","","","","","","","","","","","","","","","","","","","","","0","0","0","","","0","0","0","","","","","","","","","","","","","","","","","","","","","","","","","","","","","","","","","","","","","","","","","","","","","","","","","","","","","","","","","","","","","","","","","","","","","","","0","","",""</v>
      </c>
      <c r="M4" s="613" t="str">
        <f t="shared" si="8"/>
        <v>"0","0000000","--","","","","","","","","","","","","","","","","","","","","","","","","","","","","","","","","","","","","","","","","","","","","","","","","","","","","","","","","","","","","","0","","","","","","","","","","","","","","","","","","","","","","","","","","","","","","","","","","","","","","","","","","","","","","0","0","0","1","","","","","","","","","2","","","","","","","","","3","","","","","","","","","4","","","","","","","","","5","","","","","","","","","6","","","","","","","","","","","","","","","","","","","","","","","","","","","","","","","","","","","","","","","","","","","","","","","","","","","","","","","","","","","","","","","","","","","","","","","","","","","","","","","","","","","","","","","","","","","","","","","","","","","","","","","","","","","","","","","","","","","","","","","","","","","","","","","","","","","","","","","","","","","","","","","","","","","","","","","","","","","","","","","","","","","","","","","","","","","","","","","","","","","","","","","","","","","","","","","","","","","","","","","","","","","","","","","","","","","","","","","","","","","","","","","","","","","","","","","","","","","","","","","","","","","","","","","","","","","","","","","0","0","0","","","0","0","0","","","","","","","","","","","","","","","","","","","","","","","","","","","","","","","","","","","","","","","","","","","","","","","","","","","","","","","","","","","","","","","","","","","","","","","0","","",""</v>
      </c>
      <c r="N4" s="613" t="str">
        <f t="shared" si="8"/>
        <v>"0000000","--","","","","","","","","","","","","","","","","","","","","","","","","","","","","","","","","","","","","","","","","","","","","","","","","","","","","","","","","","","","","","0","","","","","","","","","","","","","","","","","","","","","","","","","","","","","","","","","","","","","","","","","","","","","","0","0","0","1","","","","","","","","","2","","","","","","","","","3","","","","","","","","","4","","","","","","","","","5","","","","","","","","","6","","","","","","","","","","","","","","","","","","","","","","","","","","","","","","","","","","","","","","","","","","","","","","","","","","","","","","","","","","","","","","","","","","","","","","","","","","","","","","","","","","","","","","","","","","","","","","","","","","","","","","","","","","","","","","","","","","","","","","","","","","","","","","","","","","","","","","","","","","","","","","","","","","","","","","","","","","","","","","","","","","","","","","","","","","","","","","","","","","","","","","","","","","","","","","","","","","","","","","","","","","","","","","","","","","","","","","","","","","","","","","","","","","","","","","","","","","","","","","","","","","","","","","","","","","","","","","","0","0","0","","","0","0","0","","","","","","","","","","","","","","","","","","","","","","","","","","","","","","","","","","","","","","","","","","","","","","","","","","","","","","","","","","","","","","","","","","","","","","","0","","",""</v>
      </c>
      <c r="O4" s="613" t="str">
        <f t="shared" si="8"/>
        <v>"--","","","","","","","","","","","","","","","","","","","","","","","","","","","","","","","","","","","","","","","","","","","","","","","","","","","","","","","","","","","","","0","","","","","","","","","","","","","","","","","","","","","","","","","","","","","","","","","","","","","","","","","","","","","","0","0","0","1","","","","","","","","","2","","","","","","","","","3","","","","","","","","","4","","","","","","","","","5","","","","","","","","","6","","","","","","","","","","","","","","","","","","","","","","","","","","","","","","","","","","","","","","","","","","","","","","","","","","","","","","","","","","","","","","","","","","","","","","","","","","","","","","","","","","","","","","","","","","","","","","","","","","","","","","","","","","","","","","","","","","","","","","","","","","","","","","","","","","","","","","","","","","","","","","","","","","","","","","","","","","","","","","","","","","","","","","","","","","","","","","","","","","","","","","","","","","","","","","","","","","","","","","","","","","","","","","","","","","","","","","","","","","","","","","","","","","","","","","","","","","","","","","","","","","","","","","","","","","","","","","","0","0","0","","","0","0","0","","","","","","","","","","","","","","","","","","","","","","","","","","","","","","","","","","","","","","","","","","","","","","","","","","","","","","","","","","","","","","","","","","","","","","","0","","",""</v>
      </c>
      <c r="P4" s="613" t="str">
        <f t="shared" si="8"/>
        <v>"","","","","","","","","","","","","","","","","","","","","","","","","","","","","","","","","","","","","","","","","","","","","","","","","","","","","","","","","","","","","0","","","","","","","","","","","","","","","","","","","","","","","","","","","","","","","","","","","","","","","","","","","","","","0","0","0","1","","","","","","","","","2","","","","","","","","","3","","","","","","","","","4","","","","","","","","","5","","","","","","","","","6","","","","","","","","","","","","","","","","","","","","","","","","","","","","","","","","","","","","","","","","","","","","","","","","","","","","","","","","","","","","","","","","","","","","","","","","","","","","","","","","","","","","","","","","","","","","","","","","","","","","","","","","","","","","","","","","","","","","","","","","","","","","","","","","","","","","","","","","","","","","","","","","","","","","","","","","","","","","","","","","","","","","","","","","","","","","","","","","","","","","","","","","","","","","","","","","","","","","","","","","","","","","","","","","","","","","","","","","","","","","","","","","","","","","","","","","","","","","","","","","","","","","","","","","","","","","","","","0","0","0","","","0","0","0","","","","","","","","","","","","","","","","","","","","","","","","","","","","","","","","","","","","","","","","","","","","","","","","","","","","","","","","","","","","","","","","","","","","","","","0","","",""</v>
      </c>
      <c r="Q4" s="613" t="str">
        <f t="shared" si="8"/>
        <v>"","","","","","","","","","","","","","","","","","","","","","","","","","","","","","","","","","","","","","","","","","","","","","","","","","","","","","","","","","","","0","","","","","","","","","","","","","","","","","","","","","","","","","","","","","","","","","","","","","","","","","","","","","","0","0","0","1","","","","","","","","","2","","","","","","","","","3","","","","","","","","","4","","","","","","","","","5","","","","","","","","","6","","","","","","","","","","","","","","","","","","","","","","","","","","","","","","","","","","","","","","","","","","","","","","","","","","","","","","","","","","","","","","","","","","","","","","","","","","","","","","","","","","","","","","","","","","","","","","","","","","","","","","","","","","","","","","","","","","","","","","","","","","","","","","","","","","","","","","","","","","","","","","","","","","","","","","","","","","","","","","","","","","","","","","","","","","","","","","","","","","","","","","","","","","","","","","","","","","","","","","","","","","","","","","","","","","","","","","","","","","","","","","","","","","","","","","","","","","","","","","","","","","","","","","","","","","","","","","","0","0","0","","","0","0","0","","","","","","","","","","","","","","","","","","","","","","","","","","","","","","","","","","","","","","","","","","","","","","","","","","","","","","","","","","","","","","","","","","","","","","","0","","",""</v>
      </c>
      <c r="R4" s="613" t="str">
        <f t="shared" si="8"/>
        <v>"","","","","","","","","","","","","","","","","","","","","","","","","","","","","","","","","","","","","","","","","","","","","","","","","","","","","","","","","","","0","","","","","","","","","","","","","","","","","","","","","","","","","","","","","","","","","","","","","","","","","","","","","","0","0","0","1","","","","","","","","","2","","","","","","","","","3","","","","","","","","","4","","","","","","","","","5","","","","","","","","","6","","","","","","","","","","","","","","","","","","","","","","","","","","","","","","","","","","","","","","","","","","","","","","","","","","","","","","","","","","","","","","","","","","","","","","","","","","","","","","","","","","","","","","","","","","","","","","","","","","","","","","","","","","","","","","","","","","","","","","","","","","","","","","","","","","","","","","","","","","","","","","","","","","","","","","","","","","","","","","","","","","","","","","","","","","","","","","","","","","","","","","","","","","","","","","","","","","","","","","","","","","","","","","","","","","","","","","","","","","","","","","","","","","","","","","","","","","","","","","","","","","","","","","","","","","","","","","","0","0","0","","","0","0","0","","","","","","","","","","","","","","","","","","","","","","","","","","","","","","","","","","","","","","","","","","","","","","","","","","","","","","","","","","","","","","","","","","","","","","","0","","",""</v>
      </c>
      <c r="S4" s="613" t="str">
        <f t="shared" si="8"/>
        <v>"","","","","","","","","","","","","","","","","","","","","","","","","","","","","","","","","","","","","","","","","","","","","","","","","","","","","","","","","","0","","","","","","","","","","","","","","","","","","","","","","","","","","","","","","","","","","","","","","","","","","","","","","0","0","0","1","","","","","","","","","2","","","","","","","","","3","","","","","","","","","4","","","","","","","","","5","","","","","","","","","6","","","","","","","","","","","","","","","","","","","","","","","","","","","","","","","","","","","","","","","","","","","","","","","","","","","","","","","","","","","","","","","","","","","","","","","","","","","","","","","","","","","","","","","","","","","","","","","","","","","","","","","","","","","","","","","","","","","","","","","","","","","","","","","","","","","","","","","","","","","","","","","","","","","","","","","","","","","","","","","","","","","","","","","","","","","","","","","","","","","","","","","","","","","","","","","","","","","","","","","","","","","","","","","","","","","","","","","","","","","","","","","","","","","","","","","","","","","","","","","","","","","","","","","","","","","","","","","0","0","0","","","0","0","0","","","","","","","","","","","","","","","","","","","","","","","","","","","","","","","","","","","","","","","","","","","","","","","","","","","","","","","","","","","","","","","","","","","","","","","0","","",""</v>
      </c>
      <c r="T4" s="613" t="str">
        <f t="shared" si="8"/>
        <v>"","","","","","","","","","","","","","","","","","","","","","","","","","","","","","","","","","","","","","","","","","","","","","","","","","","","","","","","","0","","","","","","","","","","","","","","","","","","","","","","","","","","","","","","","","","","","","","","","","","","","","","","0","0","0","1","","","","","","","","","2","","","","","","","","","3","","","","","","","","","4","","","","","","","","","5","","","","","","","","","6","","","","","","","","","","","","","","","","","","","","","","","","","","","","","","","","","","","","","","","","","","","","","","","","","","","","","","","","","","","","","","","","","","","","","","","","","","","","","","","","","","","","","","","","","","","","","","","","","","","","","","","","","","","","","","","","","","","","","","","","","","","","","","","","","","","","","","","","","","","","","","","","","","","","","","","","","","","","","","","","","","","","","","","","","","","","","","","","","","","","","","","","","","","","","","","","","","","","","","","","","","","","","","","","","","","","","","","","","","","","","","","","","","","","","","","","","","","","","","","","","","","","","","","","","","","","","","","0","0","0","","","0","0","0","","","","","","","","","","","","","","","","","","","","","","","","","","","","","","","","","","","","","","","","","","","","","","","","","","","","","","","","","","","","","","","","","","","","","","","0","","",""</v>
      </c>
      <c r="U4" s="613" t="str">
        <f t="shared" si="8"/>
        <v>"","","","","","","","","","","","","","","","","","","","","","","","","","","","","","","","","","","","","","","","","","","","","","","","","","","","","","","","0","","","","","","","","","","","","","","","","","","","","","","","","","","","","","","","","","","","","","","","","","","","","","","0","0","0","1","","","","","","","","","2","","","","","","","","","3","","","","","","","","","4","","","","","","","","","5","","","","","","","","","6","","","","","","","","","","","","","","","","","","","","","","","","","","","","","","","","","","","","","","","","","","","","","","","","","","","","","","","","","","","","","","","","","","","","","","","","","","","","","","","","","","","","","","","","","","","","","","","","","","","","","","","","","","","","","","","","","","","","","","","","","","","","","","","","","","","","","","","","","","","","","","","","","","","","","","","","","","","","","","","","","","","","","","","","","","","","","","","","","","","","","","","","","","","","","","","","","","","","","","","","","","","","","","","","","","","","","","","","","","","","","","","","","","","","","","","","","","","","","","","","","","","","","","","","","","","","","","","0","0","0","","","0","0","0","","","","","","","","","","","","","","","","","","","","","","","","","","","","","","","","","","","","","","","","","","","","","","","","","","","","","","","","","","","","","","","","","","","","","","","0","","",""</v>
      </c>
      <c r="V4" s="613" t="str">
        <f t="shared" si="8"/>
        <v>"","","","","","","","","","","","","","","","","","","","","","","","","","","","","","","","","","","","","","","","","","","","","","","","","","","","","","","0","","","","","","","","","","","","","","","","","","","","","","","","","","","","","","","","","","","","","","","","","","","","","","0","0","0","1","","","","","","","","","2","","","","","","","","","3","","","","","","","","","4","","","","","","","","","5","","","","","","","","","6","","","","","","","","","","","","","","","","","","","","","","","","","","","","","","","","","","","","","","","","","","","","","","","","","","","","","","","","","","","","","","","","","","","","","","","","","","","","","","","","","","","","","","","","","","","","","","","","","","","","","","","","","","","","","","","","","","","","","","","","","","","","","","","","","","","","","","","","","","","","","","","","","","","","","","","","","","","","","","","","","","","","","","","","","","","","","","","","","","","","","","","","","","","","","","","","","","","","","","","","","","","","","","","","","","","","","","","","","","","","","","","","","","","","","","","","","","","","","","","","","","","","","","","","","","","","","","","0","0","0","","","0","0","0","","","","","","","","","","","","","","","","","","","","","","","","","","","","","","","","","","","","","","","","","","","","","","","","","","","","","","","","","","","","","","","","","","","","","","","0","","",""</v>
      </c>
      <c r="W4" s="613" t="str">
        <f t="shared" si="8"/>
        <v>"","","","","","","","","","","","","","","","","","","","","","","","","","","","","","","","","","","","","","","","","","","","","","","","","","","","","","0","","","","","","","","","","","","","","","","","","","","","","","","","","","","","","","","","","","","","","","","","","","","","","0","0","0","1","","","","","","","","","2","","","","","","","","","3","","","","","","","","","4","","","","","","","","","5","","","","","","","","","6","","","","","","","","","","","","","","","","","","","","","","","","","","","","","","","","","","","","","","","","","","","","","","","","","","","","","","","","","","","","","","","","","","","","","","","","","","","","","","","","","","","","","","","","","","","","","","","","","","","","","","","","","","","","","","","","","","","","","","","","","","","","","","","","","","","","","","","","","","","","","","","","","","","","","","","","","","","","","","","","","","","","","","","","","","","","","","","","","","","","","","","","","","","","","","","","","","","","","","","","","","","","","","","","","","","","","","","","","","","","","","","","","","","","","","","","","","","","","","","","","","","","","","","","","","","","","","","0","0","0","","","0","0","0","","","","","","","","","","","","","","","","","","","","","","","","","","","","","","","","","","","","","","","","","","","","","","","","","","","","","","","","","","","","","","","","","","","","","","","0","","",""</v>
      </c>
      <c r="X4" s="613" t="str">
        <f t="shared" si="8"/>
        <v>"","","","","","","","","","","","","","","","","","","","","","","","","","","","","","","","","","","","","","","","","","","","","","","","","","","","","0","","","","","","","","","","","","","","","","","","","","","","","","","","","","","","","","","","","","","","","","","","","","","","0","0","0","1","","","","","","","","","2","","","","","","","","","3","","","","","","","","","4","","","","","","","","","5","","","","","","","","","6","","","","","","","","","","","","","","","","","","","","","","","","","","","","","","","","","","","","","","","","","","","","","","","","","","","","","","","","","","","","","","","","","","","","","","","","","","","","","","","","","","","","","","","","","","","","","","","","","","","","","","","","","","","","","","","","","","","","","","","","","","","","","","","","","","","","","","","","","","","","","","","","","","","","","","","","","","","","","","","","","","","","","","","","","","","","","","","","","","","","","","","","","","","","","","","","","","","","","","","","","","","","","","","","","","","","","","","","","","","","","","","","","","","","","","","","","","","","","","","","","","","","","","","","","","","","","","","0","0","0","","","0","0","0","","","","","","","","","","","","","","","","","","","","","","","","","","","","","","","","","","","","","","","","","","","","","","","","","","","","","","","","","","","","","","","","","","","","","","","0","","",""</v>
      </c>
      <c r="Y4" s="613" t="str">
        <f t="shared" si="8"/>
        <v>"","","","","","","","","","","","","","","","","","","","","","","","","","","","","","","","","","","","","","","","","","","","","","","","","","","","0","","","","","","","","","","","","","","","","","","","","","","","","","","","","","","","","","","","","","","","","","","","","","","0","0","0","1","","","","","","","","","2","","","","","","","","","3","","","","","","","","","4","","","","","","","","","5","","","","","","","","","6","","","","","","","","","","","","","","","","","","","","","","","","","","","","","","","","","","","","","","","","","","","","","","","","","","","","","","","","","","","","","","","","","","","","","","","","","","","","","","","","","","","","","","","","","","","","","","","","","","","","","","","","","","","","","","","","","","","","","","","","","","","","","","","","","","","","","","","","","","","","","","","","","","","","","","","","","","","","","","","","","","","","","","","","","","","","","","","","","","","","","","","","","","","","","","","","","","","","","","","","","","","","","","","","","","","","","","","","","","","","","","","","","","","","","","","","","","","","","","","","","","","","","","","","","","","","","","","0","0","0","","","0","0","0","","","","","","","","","","","","","","","","","","","","","","","","","","","","","","","","","","","","","","","","","","","","","","","","","","","","","","","","","","","","","","","","","","","","","","","0","","",""</v>
      </c>
      <c r="Z4" s="613" t="str">
        <f t="shared" si="8"/>
        <v>"","","","","","","","","","","","","","","","","","","","","","","","","","","","","","","","","","","","","","","","","","","","","","","","","","","0","","","","","","","","","","","","","","","","","","","","","","","","","","","","","","","","","","","","","","","","","","","","","","0","0","0","1","","","","","","","","","2","","","","","","","","","3","","","","","","","","","4","","","","","","","","","5","","","","","","","","","6","","","","","","","","","","","","","","","","","","","","","","","","","","","","","","","","","","","","","","","","","","","","","","","","","","","","","","","","","","","","","","","","","","","","","","","","","","","","","","","","","","","","","","","","","","","","","","","","","","","","","","","","","","","","","","","","","","","","","","","","","","","","","","","","","","","","","","","","","","","","","","","","","","","","","","","","","","","","","","","","","","","","","","","","","","","","","","","","","","","","","","","","","","","","","","","","","","","","","","","","","","","","","","","","","","","","","","","","","","","","","","","","","","","","","","","","","","","","","","","","","","","","","","","","","","","","","","","0","0","0","","","0","0","0","","","","","","","","","","","","","","","","","","","","","","","","","","","","","","","","","","","","","","","","","","","","","","","","","","","","","","","","","","","","","","","","","","","","","","","0","","",""</v>
      </c>
      <c r="AA4" s="613" t="str">
        <f t="shared" si="8"/>
        <v>"","","","","","","","","","","","","","","","","","","","","","","","","","","","","","","","","","","","","","","","","","","","","","","","","","0","","","","","","","","","","","","","","","","","","","","","","","","","","","","","","","","","","","","","","","","","","","","","","0","0","0","1","","","","","","","","","2","","","","","","","","","3","","","","","","","","","4","","","","","","","","","5","","","","","","","","","6","","","","","","","","","","","","","","","","","","","","","","","","","","","","","","","","","","","","","","","","","","","","","","","","","","","","","","","","","","","","","","","","","","","","","","","","","","","","","","","","","","","","","","","","","","","","","","","","","","","","","","","","","","","","","","","","","","","","","","","","","","","","","","","","","","","","","","","","","","","","","","","","","","","","","","","","","","","","","","","","","","","","","","","","","","","","","","","","","","","","","","","","","","","","","","","","","","","","","","","","","","","","","","","","","","","","","","","","","","","","","","","","","","","","","","","","","","","","","","","","","","","","","","","","","","","","","","","0","0","0","","","0","0","0","","","","","","","","","","","","","","","","","","","","","","","","","","","","","","","","","","","","","","","","","","","","","","","","","","","","","","","","","","","","","","","","","","","","","","","0","","",""</v>
      </c>
      <c r="AB4" s="613" t="str">
        <f t="shared" si="8"/>
        <v>"","","","","","","","","","","","","","","","","","","","","","","","","","","","","","","","","","","","","","","","","","","","","","","","","0","","","","","","","","","","","","","","","","","","","","","","","","","","","","","","","","","","","","","","","","","","","","","","0","0","0","1","","","","","","","","","2","","","","","","","","","3","","","","","","","","","4","","","","","","","","","5","","","","","","","","","6","","","","","","","","","","","","","","","","","","","","","","","","","","","","","","","","","","","","","","","","","","","","","","","","","","","","","","","","","","","","","","","","","","","","","","","","","","","","","","","","","","","","","","","","","","","","","","","","","","","","","","","","","","","","","","","","","","","","","","","","","","","","","","","","","","","","","","","","","","","","","","","","","","","","","","","","","","","","","","","","","","","","","","","","","","","","","","","","","","","","","","","","","","","","","","","","","","","","","","","","","","","","","","","","","","","","","","","","","","","","","","","","","","","","","","","","","","","","","","","","","","","","","","","","","","","","","","","0","0","0","","","0","0","0","","","","","","","","","","","","","","","","","","","","","","","","","","","","","","","","","","","","","","","","","","","","","","","","","","","","","","","","","","","","","","","","","","","","","","","0","","",""</v>
      </c>
      <c r="AC4" s="613" t="str">
        <f t="shared" si="8"/>
        <v>"","","","","","","","","","","","","","","","","","","","","","","","","","","","","","","","","","","","","","","","","","","","","","","","0","","","","","","","","","","","","","","","","","","","","","","","","","","","","","","","","","","","","","","","","","","","","","","0","0","0","1","","","","","","","","","2","","","","","","","","","3","","","","","","","","","4","","","","","","","","","5","","","","","","","","","6","","","","","","","","","","","","","","","","","","","","","","","","","","","","","","","","","","","","","","","","","","","","","","","","","","","","","","","","","","","","","","","","","","","","","","","","","","","","","","","","","","","","","","","","","","","","","","","","","","","","","","","","","","","","","","","","","","","","","","","","","","","","","","","","","","","","","","","","","","","","","","","","","","","","","","","","","","","","","","","","","","","","","","","","","","","","","","","","","","","","","","","","","","","","","","","","","","","","","","","","","","","","","","","","","","","","","","","","","","","","","","","","","","","","","","","","","","","","","","","","","","","","","","","","","","","","","","","0","0","0","","","0","0","0","","","","","","","","","","","","","","","","","","","","","","","","","","","","","","","","","","","","","","","","","","","","","","","","","","","","","","","","","","","","","","","","","","","","","","","0","","",""</v>
      </c>
      <c r="AD4" s="613" t="str">
        <f t="shared" si="8"/>
        <v>"","","","","","","","","","","","","","","","","","","","","","","","","","","","","","","","","","","","","","","","","","","","","","","0","","","","","","","","","","","","","","","","","","","","","","","","","","","","","","","","","","","","","","","","","","","","","","0","0","0","1","","","","","","","","","2","","","","","","","","","3","","","","","","","","","4","","","","","","","","","5","","","","","","","","","6","","","","","","","","","","","","","","","","","","","","","","","","","","","","","","","","","","","","","","","","","","","","","","","","","","","","","","","","","","","","","","","","","","","","","","","","","","","","","","","","","","","","","","","","","","","","","","","","","","","","","","","","","","","","","","","","","","","","","","","","","","","","","","","","","","","","","","","","","","","","","","","","","","","","","","","","","","","","","","","","","","","","","","","","","","","","","","","","","","","","","","","","","","","","","","","","","","","","","","","","","","","","","","","","","","","","","","","","","","","","","","","","","","","","","","","","","","","","","","","","","","","","","","","","","","","","","","","0","0","0","","","0","0","0","","","","","","","","","","","","","","","","","","","","","","","","","","","","","","","","","","","","","","","","","","","","","","","","","","","","","","","","","","","","","","","","","","","","","","","0","","",""</v>
      </c>
      <c r="AE4" s="613" t="str">
        <f t="shared" si="8"/>
        <v>"","","","","","","","","","","","","","","","","","","","","","","","","","","","","","","","","","","","","","","","","","","","","","0","","","","","","","","","","","","","","","","","","","","","","","","","","","","","","","","","","","","","","","","","","","","","","0","0","0","1","","","","","","","","","2","","","","","","","","","3","","","","","","","","","4","","","","","","","","","5","","","","","","","","","6","","","","","","","","","","","","","","","","","","","","","","","","","","","","","","","","","","","","","","","","","","","","","","","","","","","","","","","","","","","","","","","","","","","","","","","","","","","","","","","","","","","","","","","","","","","","","","","","","","","","","","","","","","","","","","","","","","","","","","","","","","","","","","","","","","","","","","","","","","","","","","","","","","","","","","","","","","","","","","","","","","","","","","","","","","","","","","","","","","","","","","","","","","","","","","","","","","","","","","","","","","","","","","","","","","","","","","","","","","","","","","","","","","","","","","","","","","","","","","","","","","","","","","","","","","","","","","","0","0","0","","","0","0","0","","","","","","","","","","","","","","","","","","","","","","","","","","","","","","","","","","","","","","","","","","","","","","","","","","","","","","","","","","","","","","","","","","","","","","","0","","",""</v>
      </c>
      <c r="AF4" s="613" t="str">
        <f t="shared" si="8"/>
        <v>"","","","","","","","","","","","","","","","","","","","","","","","","","","","","","","","","","","","","","","","","","","","","0","","","","","","","","","","","","","","","","","","","","","","","","","","","","","","","","","","","","","","","","","","","","","","0","0","0","1","","","","","","","","","2","","","","","","","","","3","","","","","","","","","4","","","","","","","","","5","","","","","","","","","6","","","","","","","","","","","","","","","","","","","","","","","","","","","","","","","","","","","","","","","","","","","","","","","","","","","","","","","","","","","","","","","","","","","","","","","","","","","","","","","","","","","","","","","","","","","","","","","","","","","","","","","","","","","","","","","","","","","","","","","","","","","","","","","","","","","","","","","","","","","","","","","","","","","","","","","","","","","","","","","","","","","","","","","","","","","","","","","","","","","","","","","","","","","","","","","","","","","","","","","","","","","","","","","","","","","","","","","","","","","","","","","","","","","","","","","","","","","","","","","","","","","","","","","","","","","","","","","0","0","0","","","0","0","0","","","","","","","","","","","","","","","","","","","","","","","","","","","","","","","","","","","","","","","","","","","","","","","","","","","","","","","","","","","","","","","","","","","","","","","0","","",""</v>
      </c>
      <c r="AG4" s="613" t="str">
        <f t="shared" si="8"/>
        <v>"","","","","","","","","","","","","","","","","","","","","","","","","","","","","","","","","","","","","","","","","","","","0","","","","","","","","","","","","","","","","","","","","","","","","","","","","","","","","","","","","","","","","","","","","","","0","0","0","1","","","","","","","","","2","","","","","","","","","3","","","","","","","","","4","","","","","","","","","5","","","","","","","","","6","","","","","","","","","","","","","","","","","","","","","","","","","","","","","","","","","","","","","","","","","","","","","","","","","","","","","","","","","","","","","","","","","","","","","","","","","","","","","","","","","","","","","","","","","","","","","","","","","","","","","","","","","","","","","","","","","","","","","","","","","","","","","","","","","","","","","","","","","","","","","","","","","","","","","","","","","","","","","","","","","","","","","","","","","","","","","","","","","","","","","","","","","","","","","","","","","","","","","","","","","","","","","","","","","","","","","","","","","","","","","","","","","","","","","","","","","","","","","","","","","","","","","","","","","","","","","","","0","0","0","","","0","0","0","","","","","","","","","","","","","","","","","","","","","","","","","","","","","","","","","","","","","","","","","","","","","","","","","","","","","","","","","","","","","","","","","","","","","","","0","","",""</v>
      </c>
      <c r="AH4" s="613" t="str">
        <f t="shared" si="8"/>
        <v>"","","","","","","","","","","","","","","","","","","","","","","","","","","","","","","","","","","","","","","","","","","0","","","","","","","","","","","","","","","","","","","","","","","","","","","","","","","","","","","","","","","","","","","","","","0","0","0","1","","","","","","","","","2","","","","","","","","","3","","","","","","","","","4","","","","","","","","","5","","","","","","","","","6","","","","","","","","","","","","","","","","","","","","","","","","","","","","","","","","","","","","","","","","","","","","","","","","","","","","","","","","","","","","","","","","","","","","","","","","","","","","","","","","","","","","","","","","","","","","","","","","","","","","","","","","","","","","","","","","","","","","","","","","","","","","","","","","","","","","","","","","","","","","","","","","","","","","","","","","","","","","","","","","","","","","","","","","","","","","","","","","","","","","","","","","","","","","","","","","","","","","","","","","","","","","","","","","","","","","","","","","","","","","","","","","","","","","","","","","","","","","","","","","","","","","","","","","","","","","","","","0","0","0","","","0","0","0","","","","","","","","","","","","","","","","","","","","","","","","","","","","","","","","","","","","","","","","","","","","","","","","","","","","","","","","","","","","","","","","","","","","","","","0","","",""</v>
      </c>
      <c r="AI4" s="613" t="str">
        <f t="shared" si="8"/>
        <v>"","","","","","","","","","","","","","","","","","","","","","","","","","","","","","","","","","","","","","","","","","0","","","","","","","","","","","","","","","","","","","","","","","","","","","","","","","","","","","","","","","","","","","","","","0","0","0","1","","","","","","","","","2","","","","","","","","","3","","","","","","","","","4","","","","","","","","","5","","","","","","","","","6","","","","","","","","","","","","","","","","","","","","","","","","","","","","","","","","","","","","","","","","","","","","","","","","","","","","","","","","","","","","","","","","","","","","","","","","","","","","","","","","","","","","","","","","","","","","","","","","","","","","","","","","","","","","","","","","","","","","","","","","","","","","","","","","","","","","","","","","","","","","","","","","","","","","","","","","","","","","","","","","","","","","","","","","","","","","","","","","","","","","","","","","","","","","","","","","","","","","","","","","","","","","","","","","","","","","","","","","","","","","","","","","","","","","","","","","","","","","","","","","","","","","","","","","","","","","","","","0","0","0","","","0","0","0","","","","","","","","","","","","","","","","","","","","","","","","","","","","","","","","","","","","","","","","","","","","","","","","","","","","","","","","","","","","","","","","","","","","","","","0","","",""</v>
      </c>
      <c r="AJ4" s="613" t="str">
        <f t="shared" si="8"/>
        <v>"","","","","","","","","","","","","","","","","","","","","","","","","","","","","","","","","","","","","","","","","0","","","","","","","","","","","","","","","","","","","","","","","","","","","","","","","","","","","","","","","","","","","","","","0","0","0","1","","","","","","","","","2","","","","","","","","","3","","","","","","","","","4","","","","","","","","","5","","","","","","","","","6","","","","","","","","","","","","","","","","","","","","","","","","","","","","","","","","","","","","","","","","","","","","","","","","","","","","","","","","","","","","","","","","","","","","","","","","","","","","","","","","","","","","","","","","","","","","","","","","","","","","","","","","","","","","","","","","","","","","","","","","","","","","","","","","","","","","","","","","","","","","","","","","","","","","","","","","","","","","","","","","","","","","","","","","","","","","","","","","","","","","","","","","","","","","","","","","","","","","","","","","","","","","","","","","","","","","","","","","","","","","","","","","","","","","","","","","","","","","","","","","","","","","","","","","","","","","","","","0","0","0","","","0","0","0","","","","","","","","","","","","","","","","","","","","","","","","","","","","","","","","","","","","","","","","","","","","","","","","","","","","","","","","","","","","","","","","","","","","","","","0","","",""</v>
      </c>
      <c r="AK4" s="613" t="str">
        <f t="shared" si="8"/>
        <v>"","","","","","","","","","","","","","","","","","","","","","","","","","","","","","","","","","","","","","","","0","","","","","","","","","","","","","","","","","","","","","","","","","","","","","","","","","","","","","","","","","","","","","","0","0","0","1","","","","","","","","","2","","","","","","","","","3","","","","","","","","","4","","","","","","","","","5","","","","","","","","","6","","","","","","","","","","","","","","","","","","","","","","","","","","","","","","","","","","","","","","","","","","","","","","","","","","","","","","","","","","","","","","","","","","","","","","","","","","","","","","","","","","","","","","","","","","","","","","","","","","","","","","","","","","","","","","","","","","","","","","","","","","","","","","","","","","","","","","","","","","","","","","","","","","","","","","","","","","","","","","","","","","","","","","","","","","","","","","","","","","","","","","","","","","","","","","","","","","","","","","","","","","","","","","","","","","","","","","","","","","","","","","","","","","","","","","","","","","","","","","","","","","","","","","","","","","","","","","","0","0","0","","","0","0","0","","","","","","","","","","","","","","","","","","","","","","","","","","","","","","","","","","","","","","","","","","","","","","","","","","","","","","","","","","","","","","","","","","","","","","","0","","",""</v>
      </c>
      <c r="AL4" s="613" t="str">
        <f t="shared" si="8"/>
        <v>"","","","","","","","","","","","","","","","","","","","","","","","","","","","","","","","","","","","","","","0","","","","","","","","","","","","","","","","","","","","","","","","","","","","","","","","","","","","","","","","","","","","","","0","0","0","1","","","","","","","","","2","","","","","","","","","3","","","","","","","","","4","","","","","","","","","5","","","","","","","","","6","","","","","","","","","","","","","","","","","","","","","","","","","","","","","","","","","","","","","","","","","","","","","","","","","","","","","","","","","","","","","","","","","","","","","","","","","","","","","","","","","","","","","","","","","","","","","","","","","","","","","","","","","","","","","","","","","","","","","","","","","","","","","","","","","","","","","","","","","","","","","","","","","","","","","","","","","","","","","","","","","","","","","","","","","","","","","","","","","","","","","","","","","","","","","","","","","","","","","","","","","","","","","","","","","","","","","","","","","","","","","","","","","","","","","","","","","","","","","","","","","","","","","","","","","","","","","","","0","0","0","","","0","0","0","","","","","","","","","","","","","","","","","","","","","","","","","","","","","","","","","","","","","","","","","","","","","","","","","","","","","","","","","","","","","","","","","","","","","","","0","","",""</v>
      </c>
      <c r="AM4" s="613" t="str">
        <f t="shared" si="8"/>
        <v>"","","","","","","","","","","","","","","","","","","","","","","","","","","","","","","","","","","","","","0","","","","","","","","","","","","","","","","","","","","","","","","","","","","","","","","","","","","","","","","","","","","","","0","0","0","1","","","","","","","","","2","","","","","","","","","3","","","","","","","","","4","","","","","","","","","5","","","","","","","","","6","","","","","","","","","","","","","","","","","","","","","","","","","","","","","","","","","","","","","","","","","","","","","","","","","","","","","","","","","","","","","","","","","","","","","","","","","","","","","","","","","","","","","","","","","","","","","","","","","","","","","","","","","","","","","","","","","","","","","","","","","","","","","","","","","","","","","","","","","","","","","","","","","","","","","","","","","","","","","","","","","","","","","","","","","","","","","","","","","","","","","","","","","","","","","","","","","","","","","","","","","","","","","","","","","","","","","","","","","","","","","","","","","","","","","","","","","","","","","","","","","","","","","","","","","","","","","","","0","0","0","","","0","0","0","","","","","","","","","","","","","","","","","","","","","","","","","","","","","","","","","","","","","","","","","","","","","","","","","","","","","","","","","","","","","","","","","","","","","","","0","","",""</v>
      </c>
      <c r="AN4" s="613" t="str">
        <f t="shared" si="8"/>
        <v>"","","","","","","","","","","","","","","","","","","","","","","","","","","","","","","","","","","","","0","","","","","","","","","","","","","","","","","","","","","","","","","","","","","","","","","","","","","","","","","","","","","","0","0","0","1","","","","","","","","","2","","","","","","","","","3","","","","","","","","","4","","","","","","","","","5","","","","","","","","","6","","","","","","","","","","","","","","","","","","","","","","","","","","","","","","","","","","","","","","","","","","","","","","","","","","","","","","","","","","","","","","","","","","","","","","","","","","","","","","","","","","","","","","","","","","","","","","","","","","","","","","","","","","","","","","","","","","","","","","","","","","","","","","","","","","","","","","","","","","","","","","","","","","","","","","","","","","","","","","","","","","","","","","","","","","","","","","","","","","","","","","","","","","","","","","","","","","","","","","","","","","","","","","","","","","","","","","","","","","","","","","","","","","","","","","","","","","","","","","","","","","","","","","","","","","","","","","","0","0","0","","","0","0","0","","","","","","","","","","","","","","","","","","","","","","","","","","","","","","","","","","","","","","","","","","","","","","","","","","","","","","","","","","","","","","","","","","","","","","","0","","",""</v>
      </c>
      <c r="AO4" s="613" t="str">
        <f t="shared" si="8"/>
        <v>"","","","","","","","","","","","","","","","","","","","","","","","","","","","","","","","","","","","0","","","","","","","","","","","","","","","","","","","","","","","","","","","","","","","","","","","","","","","","","","","","","","0","0","0","1","","","","","","","","","2","","","","","","","","","3","","","","","","","","","4","","","","","","","","","5","","","","","","","","","6","","","","","","","","","","","","","","","","","","","","","","","","","","","","","","","","","","","","","","","","","","","","","","","","","","","","","","","","","","","","","","","","","","","","","","","","","","","","","","","","","","","","","","","","","","","","","","","","","","","","","","","","","","","","","","","","","","","","","","","","","","","","","","","","","","","","","","","","","","","","","","","","","","","","","","","","","","","","","","","","","","","","","","","","","","","","","","","","","","","","","","","","","","","","","","","","","","","","","","","","","","","","","","","","","","","","","","","","","","","","","","","","","","","","","","","","","","","","","","","","","","","","","","","","","","","","","","","0","0","0","","","0","0","0","","","","","","","","","","","","","","","","","","","","","","","","","","","","","","","","","","","","","","","","","","","","","","","","","","","","","","","","","","","","","","","","","","","","","","","0","","",""</v>
      </c>
      <c r="AP4" s="613" t="str">
        <f t="shared" si="8"/>
        <v>"","","","","","","","","","","","","","","","","","","","","","","","","","","","","","","","","","","0","","","","","","","","","","","","","","","","","","","","","","","","","","","","","","","","","","","","","","","","","","","","","","0","0","0","1","","","","","","","","","2","","","","","","","","","3","","","","","","","","","4","","","","","","","","","5","","","","","","","","","6","","","","","","","","","","","","","","","","","","","","","","","","","","","","","","","","","","","","","","","","","","","","","","","","","","","","","","","","","","","","","","","","","","","","","","","","","","","","","","","","","","","","","","","","","","","","","","","","","","","","","","","","","","","","","","","","","","","","","","","","","","","","","","","","","","","","","","","","","","","","","","","","","","","","","","","","","","","","","","","","","","","","","","","","","","","","","","","","","","","","","","","","","","","","","","","","","","","","","","","","","","","","","","","","","","","","","","","","","","","","","","","","","","","","","","","","","","","","","","","","","","","","","","","","","","","","","","","0","0","0","","","0","0","0","","","","","","","","","","","","","","","","","","","","","","","","","","","","","","","","","","","","","","","","","","","","","","","","","","","","","","","","","","","","","","","","","","","","","","","0","","",""</v>
      </c>
      <c r="AQ4" s="613" t="str">
        <f t="shared" si="8"/>
        <v>"","","","","","","","","","","","","","","","","","","","","","","","","","","","","","","","","","0","","","","","","","","","","","","","","","","","","","","","","","","","","","","","","","","","","","","","","","","","","","","","","0","0","0","1","","","","","","","","","2","","","","","","","","","3","","","","","","","","","4","","","","","","","","","5","","","","","","","","","6","","","","","","","","","","","","","","","","","","","","","","","","","","","","","","","","","","","","","","","","","","","","","","","","","","","","","","","","","","","","","","","","","","","","","","","","","","","","","","","","","","","","","","","","","","","","","","","","","","","","","","","","","","","","","","","","","","","","","","","","","","","","","","","","","","","","","","","","","","","","","","","","","","","","","","","","","","","","","","","","","","","","","","","","","","","","","","","","","","","","","","","","","","","","","","","","","","","","","","","","","","","","","","","","","","","","","","","","","","","","","","","","","","","","","","","","","","","","","","","","","","","","","","","","","","","","","","","0","0","0","","","0","0","0","","","","","","","","","","","","","","","","","","","","","","","","","","","","","","","","","","","","","","","","","","","","","","","","","","","","","","","","","","","","","","","","","","","","","","","0","","",""</v>
      </c>
      <c r="AR4" s="613" t="str">
        <f t="shared" si="8"/>
        <v>"","","","","","","","","","","","","","","","","","","","","","","","","","","","","","","","","0","","","","","","","","","","","","","","","","","","","","","","","","","","","","","","","","","","","","","","","","","","","","","","0","0","0","1","","","","","","","","","2","","","","","","","","","3","","","","","","","","","4","","","","","","","","","5","","","","","","","","","6","","","","","","","","","","","","","","","","","","","","","","","","","","","","","","","","","","","","","","","","","","","","","","","","","","","","","","","","","","","","","","","","","","","","","","","","","","","","","","","","","","","","","","","","","","","","","","","","","","","","","","","","","","","","","","","","","","","","","","","","","","","","","","","","","","","","","","","","","","","","","","","","","","","","","","","","","","","","","","","","","","","","","","","","","","","","","","","","","","","","","","","","","","","","","","","","","","","","","","","","","","","","","","","","","","","","","","","","","","","","","","","","","","","","","","","","","","","","","","","","","","","","","","","","","","","","","","","0","0","0","","","0","0","0","","","","","","","","","","","","","","","","","","","","","","","","","","","","","","","","","","","","","","","","","","","","","","","","","","","","","","","","","","","","","","","","","","","","","","","0","","",""</v>
      </c>
      <c r="AS4" s="613" t="str">
        <f t="shared" si="8"/>
        <v>"","","","","","","","","","","","","","","","","","","","","","","","","","","","","","","","0","","","","","","","","","","","","","","","","","","","","","","","","","","","","","","","","","","","","","","","","","","","","","","0","0","0","1","","","","","","","","","2","","","","","","","","","3","","","","","","","","","4","","","","","","","","","5","","","","","","","","","6","","","","","","","","","","","","","","","","","","","","","","","","","","","","","","","","","","","","","","","","","","","","","","","","","","","","","","","","","","","","","","","","","","","","","","","","","","","","","","","","","","","","","","","","","","","","","","","","","","","","","","","","","","","","","","","","","","","","","","","","","","","","","","","","","","","","","","","","","","","","","","","","","","","","","","","","","","","","","","","","","","","","","","","","","","","","","","","","","","","","","","","","","","","","","","","","","","","","","","","","","","","","","","","","","","","","","","","","","","","","","","","","","","","","","","","","","","","","","","","","","","","","","","","","","","","","","","","0","0","0","","","0","0","0","","","","","","","","","","","","","","","","","","","","","","","","","","","","","","","","","","","","","","","","","","","","","","","","","","","","","","","","","","","","","","","","","","","","","","","0","","",""</v>
      </c>
      <c r="AT4" s="613" t="str">
        <f t="shared" si="8"/>
        <v>"","","","","","","","","","","","","","","","","","","","","","","","","","","","","","","0","","","","","","","","","","","","","","","","","","","","","","","","","","","","","","","","","","","","","","","","","","","","","","0","0","0","1","","","","","","","","","2","","","","","","","","","3","","","","","","","","","4","","","","","","","","","5","","","","","","","","","6","","","","","","","","","","","","","","","","","","","","","","","","","","","","","","","","","","","","","","","","","","","","","","","","","","","","","","","","","","","","","","","","","","","","","","","","","","","","","","","","","","","","","","","","","","","","","","","","","","","","","","","","","","","","","","","","","","","","","","","","","","","","","","","","","","","","","","","","","","","","","","","","","","","","","","","","","","","","","","","","","","","","","","","","","","","","","","","","","","","","","","","","","","","","","","","","","","","","","","","","","","","","","","","","","","","","","","","","","","","","","","","","","","","","","","","","","","","","","","","","","","","","","","","","","","","","","","","0","0","0","","","0","0","0","","","","","","","","","","","","","","","","","","","","","","","","","","","","","","","","","","","","","","","","","","","","","","","","","","","","","","","","","","","","","","","","","","","","","","","0","","",""</v>
      </c>
      <c r="AU4" s="613" t="str">
        <f t="shared" si="8"/>
        <v>"","","","","","","","","","","","","","","","","","","","","","","","","","","","","","0","","","","","","","","","","","","","","","","","","","","","","","","","","","","","","","","","","","","","","","","","","","","","","0","0","0","1","","","","","","","","","2","","","","","","","","","3","","","","","","","","","4","","","","","","","","","5","","","","","","","","","6","","","","","","","","","","","","","","","","","","","","","","","","","","","","","","","","","","","","","","","","","","","","","","","","","","","","","","","","","","","","","","","","","","","","","","","","","","","","","","","","","","","","","","","","","","","","","","","","","","","","","","","","","","","","","","","","","","","","","","","","","","","","","","","","","","","","","","","","","","","","","","","","","","","","","","","","","","","","","","","","","","","","","","","","","","","","","","","","","","","","","","","","","","","","","","","","","","","","","","","","","","","","","","","","","","","","","","","","","","","","","","","","","","","","","","","","","","","","","","","","","","","","","","","","","","","","","","","0","0","0","","","0","0","0","","","","","","","","","","","","","","","","","","","","","","","","","","","","","","","","","","","","","","","","","","","","","","","","","","","","","","","","","","","","","","","","","","","","","","","0","","",""</v>
      </c>
      <c r="AV4" s="613" t="str">
        <f t="shared" si="8"/>
        <v>"","","","","","","","","","","","","","","","","","","","","","","","","","","","","0","","","","","","","","","","","","","","","","","","","","","","","","","","","","","","","","","","","","","","","","","","","","","","0","0","0","1","","","","","","","","","2","","","","","","","","","3","","","","","","","","","4","","","","","","","","","5","","","","","","","","","6","","","","","","","","","","","","","","","","","","","","","","","","","","","","","","","","","","","","","","","","","","","","","","","","","","","","","","","","","","","","","","","","","","","","","","","","","","","","","","","","","","","","","","","","","","","","","","","","","","","","","","","","","","","","","","","","","","","","","","","","","","","","","","","","","","","","","","","","","","","","","","","","","","","","","","","","","","","","","","","","","","","","","","","","","","","","","","","","","","","","","","","","","","","","","","","","","","","","","","","","","","","","","","","","","","","","","","","","","","","","","","","","","","","","","","","","","","","","","","","","","","","","","","","","","","","","","","","0","0","0","","","0","0","0","","","","","","","","","","","","","","","","","","","","","","","","","","","","","","","","","","","","","","","","","","","","","","","","","","","","","","","","","","","","","","","","","","","","","","","0","","",""</v>
      </c>
      <c r="AW4" s="613" t="str">
        <f t="shared" si="8"/>
        <v>"","","","","","","","","","","","","","","","","","","","","","","","","","","","0","","","","","","","","","","","","","","","","","","","","","","","","","","","","","","","","","","","","","","","","","","","","","","0","0","0","1","","","","","","","","","2","","","","","","","","","3","","","","","","","","","4","","","","","","","","","5","","","","","","","","","6","","","","","","","","","","","","","","","","","","","","","","","","","","","","","","","","","","","","","","","","","","","","","","","","","","","","","","","","","","","","","","","","","","","","","","","","","","","","","","","","","","","","","","","","","","","","","","","","","","","","","","","","","","","","","","","","","","","","","","","","","","","","","","","","","","","","","","","","","","","","","","","","","","","","","","","","","","","","","","","","","","","","","","","","","","","","","","","","","","","","","","","","","","","","","","","","","","","","","","","","","","","","","","","","","","","","","","","","","","","","","","","","","","","","","","","","","","","","","","","","","","","","","","","","","","","","","","","0","0","0","","","0","0","0","","","","","","","","","","","","","","","","","","","","","","","","","","","","","","","","","","","","","","","","","","","","","","","","","","","","","","","","","","","","","","","","","","","","","","","0","","",""</v>
      </c>
      <c r="AX4" s="613" t="str">
        <f t="shared" si="8"/>
        <v>"","","","","","","","","","","","","","","","","","","","","","","","","","","0","","","","","","","","","","","","","","","","","","","","","","","","","","","","","","","","","","","","","","","","","","","","","","0","0","0","1","","","","","","","","","2","","","","","","","","","3","","","","","","","","","4","","","","","","","","","5","","","","","","","","","6","","","","","","","","","","","","","","","","","","","","","","","","","","","","","","","","","","","","","","","","","","","","","","","","","","","","","","","","","","","","","","","","","","","","","","","","","","","","","","","","","","","","","","","","","","","","","","","","","","","","","","","","","","","","","","","","","","","","","","","","","","","","","","","","","","","","","","","","","","","","","","","","","","","","","","","","","","","","","","","","","","","","","","","","","","","","","","","","","","","","","","","","","","","","","","","","","","","","","","","","","","","","","","","","","","","","","","","","","","","","","","","","","","","","","","","","","","","","","","","","","","","","","","","","","","","","","","","0","0","0","","","0","0","0","","","","","","","","","","","","","","","","","","","","","","","","","","","","","","","","","","","","","","","","","","","","","","","","","","","","","","","","","","","","","","","","","","","","","","","0","","",""</v>
      </c>
      <c r="AY4" s="613" t="str">
        <f t="shared" si="8"/>
        <v>"","","","","","","","","","","","","","","","","","","","","","","","","","0","","","","","","","","","","","","","","","","","","","","","","","","","","","","","","","","","","","","","","","","","","","","","","0","0","0","1","","","","","","","","","2","","","","","","","","","3","","","","","","","","","4","","","","","","","","","5","","","","","","","","","6","","","","","","","","","","","","","","","","","","","","","","","","","","","","","","","","","","","","","","","","","","","","","","","","","","","","","","","","","","","","","","","","","","","","","","","","","","","","","","","","","","","","","","","","","","","","","","","","","","","","","","","","","","","","","","","","","","","","","","","","","","","","","","","","","","","","","","","","","","","","","","","","","","","","","","","","","","","","","","","","","","","","","","","","","","","","","","","","","","","","","","","","","","","","","","","","","","","","","","","","","","","","","","","","","","","","","","","","","","","","","","","","","","","","","","","","","","","","","","","","","","","","","","","","","","","","","","","0","0","0","","","0","0","0","","","","","","","","","","","","","","","","","","","","","","","","","","","","","","","","","","","","","","","","","","","","","","","","","","","","","","","","","","","","","","","","","","","","","","","0","","",""</v>
      </c>
      <c r="AZ4" s="613" t="str">
        <f t="shared" si="8"/>
        <v>"","","","","","","","","","","","","","","","","","","","","","","","","0","","","","","","","","","","","","","","","","","","","","","","","","","","","","","","","","","","","","","","","","","","","","","","0","0","0","1","","","","","","","","","2","","","","","","","","","3","","","","","","","","","4","","","","","","","","","5","","","","","","","","","6","","","","","","","","","","","","","","","","","","","","","","","","","","","","","","","","","","","","","","","","","","","","","","","","","","","","","","","","","","","","","","","","","","","","","","","","","","","","","","","","","","","","","","","","","","","","","","","","","","","","","","","","","","","","","","","","","","","","","","","","","","","","","","","","","","","","","","","","","","","","","","","","","","","","","","","","","","","","","","","","","","","","","","","","","","","","","","","","","","","","","","","","","","","","","","","","","","","","","","","","","","","","","","","","","","","","","","","","","","","","","","","","","","","","","","","","","","","","","","","","","","","","","","","","","","","","","","","0","0","0","","","0","0","0","","","","","","","","","","","","","","","","","","","","","","","","","","","","","","","","","","","","","","","","","","","","","","","","","","","","","","","","","","","","","","","","","","","","","","","0","","",""</v>
      </c>
      <c r="BA4" s="613" t="str">
        <f t="shared" si="8"/>
        <v>"","","","","","","","","","","","","","","","","","","","","","","","0","","","","","","","","","","","","","","","","","","","","","","","","","","","","","","","","","","","","","","","","","","","","","","0","0","0","1","","","","","","","","","2","","","","","","","","","3","","","","","","","","","4","","","","","","","","","5","","","","","","","","","6","","","","","","","","","","","","","","","","","","","","","","","","","","","","","","","","","","","","","","","","","","","","","","","","","","","","","","","","","","","","","","","","","","","","","","","","","","","","","","","","","","","","","","","","","","","","","","","","","","","","","","","","","","","","","","","","","","","","","","","","","","","","","","","","","","","","","","","","","","","","","","","","","","","","","","","","","","","","","","","","","","","","","","","","","","","","","","","","","","","","","","","","","","","","","","","","","","","","","","","","","","","","","","","","","","","","","","","","","","","","","","","","","","","","","","","","","","","","","","","","","","","","","","","","","","","","","","","0","0","0","","","0","0","0","","","","","","","","","","","","","","","","","","","","","","","","","","","","","","","","","","","","","","","","","","","","","","","","","","","","","","","","","","","","","","","","","","","","","","","0","","",""</v>
      </c>
      <c r="BB4" s="613" t="str">
        <f t="shared" si="8"/>
        <v>"","","","","","","","","","","","","","","","","","","","","","","0","","","","","","","","","","","","","","","","","","","","","","","","","","","","","","","","","","","","","","","","","","","","","","0","0","0","1","","","","","","","","","2","","","","","","","","","3","","","","","","","","","4","","","","","","","","","5","","","","","","","","","6","","","","","","","","","","","","","","","","","","","","","","","","","","","","","","","","","","","","","","","","","","","","","","","","","","","","","","","","","","","","","","","","","","","","","","","","","","","","","","","","","","","","","","","","","","","","","","","","","","","","","","","","","","","","","","","","","","","","","","","","","","","","","","","","","","","","","","","","","","","","","","","","","","","","","","","","","","","","","","","","","","","","","","","","","","","","","","","","","","","","","","","","","","","","","","","","","","","","","","","","","","","","","","","","","","","","","","","","","","","","","","","","","","","","","","","","","","","","","","","","","","","","","","","","","","","","","","","0","0","0","","","0","0","0","","","","","","","","","","","","","","","","","","","","","","","","","","","","","","","","","","","","","","","","","","","","","","","","","","","","","","","","","","","","","","","","","","","","","","","0","","",""</v>
      </c>
      <c r="BC4" s="613" t="str">
        <f t="shared" si="8"/>
        <v>"","","","","","","","","","","","","","","","","","","","","","0","","","","","","","","","","","","","","","","","","","","","","","","","","","","","","","","","","","","","","","","","","","","","","0","0","0","1","","","","","","","","","2","","","","","","","","","3","","","","","","","","","4","","","","","","","","","5","","","","","","","","","6","","","","","","","","","","","","","","","","","","","","","","","","","","","","","","","","","","","","","","","","","","","","","","","","","","","","","","","","","","","","","","","","","","","","","","","","","","","","","","","","","","","","","","","","","","","","","","","","","","","","","","","","","","","","","","","","","","","","","","","","","","","","","","","","","","","","","","","","","","","","","","","","","","","","","","","","","","","","","","","","","","","","","","","","","","","","","","","","","","","","","","","","","","","","","","","","","","","","","","","","","","","","","","","","","","","","","","","","","","","","","","","","","","","","","","","","","","","","","","","","","","","","","","","","","","","","","","","0","0","0","","","0","0","0","","","","","","","","","","","","","","","","","","","","","","","","","","","","","","","","","","","","","","","","","","","","","","","","","","","","","","","","","","","","","","","","","","","","","","","0","","",""</v>
      </c>
      <c r="BD4" s="613" t="str">
        <f t="shared" si="8"/>
        <v>"","","","","","","","","","","","","","","","","","","","","0","","","","","","","","","","","","","","","","","","","","","","","","","","","","","","","","","","","","","","","","","","","","","","0","0","0","1","","","","","","","","","2","","","","","","","","","3","","","","","","","","","4","","","","","","","","","5","","","","","","","","","6","","","","","","","","","","","","","","","","","","","","","","","","","","","","","","","","","","","","","","","","","","","","","","","","","","","","","","","","","","","","","","","","","","","","","","","","","","","","","","","","","","","","","","","","","","","","","","","","","","","","","","","","","","","","","","","","","","","","","","","","","","","","","","","","","","","","","","","","","","","","","","","","","","","","","","","","","","","","","","","","","","","","","","","","","","","","","","","","","","","","","","","","","","","","","","","","","","","","","","","","","","","","","","","","","","","","","","","","","","","","","","","","","","","","","","","","","","","","","","","","","","","","","","","","","","","","","","","0","0","0","","","0","0","0","","","","","","","","","","","","","","","","","","","","","","","","","","","","","","","","","","","","","","","","","","","","","","","","","","","","","","","","","","","","","","","","","","","","","","","0","","",""</v>
      </c>
      <c r="BE4" s="613" t="str">
        <f t="shared" si="8"/>
        <v>"","","","","","","","","","","","","","","","","","","","0","","","","","","","","","","","","","","","","","","","","","","","","","","","","","","","","","","","","","","","","","","","","","","0","0","0","1","","","","","","","","","2","","","","","","","","","3","","","","","","","","","4","","","","","","","","","5","","","","","","","","","6","","","","","","","","","","","","","","","","","","","","","","","","","","","","","","","","","","","","","","","","","","","","","","","","","","","","","","","","","","","","","","","","","","","","","","","","","","","","","","","","","","","","","","","","","","","","","","","","","","","","","","","","","","","","","","","","","","","","","","","","","","","","","","","","","","","","","","","","","","","","","","","","","","","","","","","","","","","","","","","","","","","","","","","","","","","","","","","","","","","","","","","","","","","","","","","","","","","","","","","","","","","","","","","","","","","","","","","","","","","","","","","","","","","","","","","","","","","","","","","","","","","","","","","","","","","","","","","0","0","0","","","0","0","0","","","","","","","","","","","","","","","","","","","","","","","","","","","","","","","","","","","","","","","","","","","","","","","","","","","","","","","","","","","","","","","","","","","","","","","0","","",""</v>
      </c>
      <c r="BF4" s="613" t="str">
        <f t="shared" si="8"/>
        <v>"","","","","","","","","","","","","","","","","","","0","","","","","","","","","","","","","","","","","","","","","","","","","","","","","","","","","","","","","","","","","","","","","","0","0","0","1","","","","","","","","","2","","","","","","","","","3","","","","","","","","","4","","","","","","","","","5","","","","","","","","","6","","","","","","","","","","","","","","","","","","","","","","","","","","","","","","","","","","","","","","","","","","","","","","","","","","","","","","","","","","","","","","","","","","","","","","","","","","","","","","","","","","","","","","","","","","","","","","","","","","","","","","","","","","","","","","","","","","","","","","","","","","","","","","","","","","","","","","","","","","","","","","","","","","","","","","","","","","","","","","","","","","","","","","","","","","","","","","","","","","","","","","","","","","","","","","","","","","","","","","","","","","","","","","","","","","","","","","","","","","","","","","","","","","","","","","","","","","","","","","","","","","","","","","","","","","","","","","","0","0","0","","","0","0","0","","","","","","","","","","","","","","","","","","","","","","","","","","","","","","","","","","","","","","","","","","","","","","","","","","","","","","","","","","","","","","","","","","","","","","","0","","",""</v>
      </c>
      <c r="BG4" s="613" t="str">
        <f t="shared" si="8"/>
        <v>"","","","","","","","","","","","","","","","","","0","","","","","","","","","","","","","","","","","","","","","","","","","","","","","","","","","","","","","","","","","","","","","","0","0","0","1","","","","","","","","","2","","","","","","","","","3","","","","","","","","","4","","","","","","","","","5","","","","","","","","","6","","","","","","","","","","","","","","","","","","","","","","","","","","","","","","","","","","","","","","","","","","","","","","","","","","","","","","","","","","","","","","","","","","","","","","","","","","","","","","","","","","","","","","","","","","","","","","","","","","","","","","","","","","","","","","","","","","","","","","","","","","","","","","","","","","","","","","","","","","","","","","","","","","","","","","","","","","","","","","","","","","","","","","","","","","","","","","","","","","","","","","","","","","","","","","","","","","","","","","","","","","","","","","","","","","","","","","","","","","","","","","","","","","","","","","","","","","","","","","","","","","","","","","","","","","","","","","","0","0","0","","","0","0","0","","","","","","","","","","","","","","","","","","","","","","","","","","","","","","","","","","","","","","","","","","","","","","","","","","","","","","","","","","","","","","","","","","","","","","","0","","",""</v>
      </c>
      <c r="BH4" s="613" t="str">
        <f t="shared" si="8"/>
        <v>"","","","","","","","","","","","","","","","","0","","","","","","","","","","","","","","","","","","","","","","","","","","","","","","","","","","","","","","","","","","","","","","0","0","0","1","","","","","","","","","2","","","","","","","","","3","","","","","","","","","4","","","","","","","","","5","","","","","","","","","6","","","","","","","","","","","","","","","","","","","","","","","","","","","","","","","","","","","","","","","","","","","","","","","","","","","","","","","","","","","","","","","","","","","","","","","","","","","","","","","","","","","","","","","","","","","","","","","","","","","","","","","","","","","","","","","","","","","","","","","","","","","","","","","","","","","","","","","","","","","","","","","","","","","","","","","","","","","","","","","","","","","","","","","","","","","","","","","","","","","","","","","","","","","","","","","","","","","","","","","","","","","","","","","","","","","","","","","","","","","","","","","","","","","","","","","","","","","","","","","","","","","","","","","","","","","","","","","0","0","0","","","0","0","0","","","","","","","","","","","","","","","","","","","","","","","","","","","","","","","","","","","","","","","","","","","","","","","","","","","","","","","","","","","","","","","","","","","","","","","0","","",""</v>
      </c>
      <c r="BI4" s="613" t="str">
        <f t="shared" si="8"/>
        <v>"","","","","","","","","","","","","","","","0","","","","","","","","","","","","","","","","","","","","","","","","","","","","","","","","","","","","","","","","","","","","","","0","0","0","1","","","","","","","","","2","","","","","","","","","3","","","","","","","","","4","","","","","","","","","5","","","","","","","","","6","","","","","","","","","","","","","","","","","","","","","","","","","","","","","","","","","","","","","","","","","","","","","","","","","","","","","","","","","","","","","","","","","","","","","","","","","","","","","","","","","","","","","","","","","","","","","","","","","","","","","","","","","","","","","","","","","","","","","","","","","","","","","","","","","","","","","","","","","","","","","","","","","","","","","","","","","","","","","","","","","","","","","","","","","","","","","","","","","","","","","","","","","","","","","","","","","","","","","","","","","","","","","","","","","","","","","","","","","","","","","","","","","","","","","","","","","","","","","","","","","","","","","","","","","","","","","","","0","0","0","","","0","0","0","","","","","","","","","","","","","","","","","","","","","","","","","","","","","","","","","","","","","","","","","","","","","","","","","","","","","","","","","","","","","","","","","","","","","","","0","","",""</v>
      </c>
      <c r="BJ4" s="613" t="str">
        <f t="shared" si="8"/>
        <v>"","","","","","","","","","","","","","","0","","","","","","","","","","","","","","","","","","","","","","","","","","","","","","","","","","","","","","","","","","","","","","0","0","0","1","","","","","","","","","2","","","","","","","","","3","","","","","","","","","4","","","","","","","","","5","","","","","","","","","6","","","","","","","","","","","","","","","","","","","","","","","","","","","","","","","","","","","","","","","","","","","","","","","","","","","","","","","","","","","","","","","","","","","","","","","","","","","","","","","","","","","","","","","","","","","","","","","","","","","","","","","","","","","","","","","","","","","","","","","","","","","","","","","","","","","","","","","","","","","","","","","","","","","","","","","","","","","","","","","","","","","","","","","","","","","","","","","","","","","","","","","","","","","","","","","","","","","","","","","","","","","","","","","","","","","","","","","","","","","","","","","","","","","","","","","","","","","","","","","","","","","","","","","","","","","","","","","0","0","0","","","0","0","0","","","","","","","","","","","","","","","","","","","","","","","","","","","","","","","","","","","","","","","","","","","","","","","","","","","","","","","","","","","","","","","","","","","","","","","0","","",""</v>
      </c>
      <c r="BK4" s="613" t="str">
        <f t="shared" si="8"/>
        <v>"","","","","","","","","","","","","","0","","","","","","","","","","","","","","","","","","","","","","","","","","","","","","","","","","","","","","","","","","","","","","0","0","0","1","","","","","","","","","2","","","","","","","","","3","","","","","","","","","4","","","","","","","","","5","","","","","","","","","6","","","","","","","","","","","","","","","","","","","","","","","","","","","","","","","","","","","","","","","","","","","","","","","","","","","","","","","","","","","","","","","","","","","","","","","","","","","","","","","","","","","","","","","","","","","","","","","","","","","","","","","","","","","","","","","","","","","","","","","","","","","","","","","","","","","","","","","","","","","","","","","","","","","","","","","","","","","","","","","","","","","","","","","","","","","","","","","","","","","","","","","","","","","","","","","","","","","","","","","","","","","","","","","","","","","","","","","","","","","","","","","","","","","","","","","","","","","","","","","","","","","","","","","","","","","","","","","0","0","0","","","0","0","0","","","","","","","","","","","","","","","","","","","","","","","","","","","","","","","","","","","","","","","","","","","","","","","","","","","","","","","","","","","","","","","","","","","","","","","0","","",""</v>
      </c>
      <c r="BL4" s="613" t="str">
        <f t="shared" si="8"/>
        <v>"","","","","","","","","","","","","0","","","","","","","","","","","","","","","","","","","","","","","","","","","","","","","","","","","","","","","","","","","","","","0","0","0","1","","","","","","","","","2","","","","","","","","","3","","","","","","","","","4","","","","","","","","","5","","","","","","","","","6","","","","","","","","","","","","","","","","","","","","","","","","","","","","","","","","","","","","","","","","","","","","","","","","","","","","","","","","","","","","","","","","","","","","","","","","","","","","","","","","","","","","","","","","","","","","","","","","","","","","","","","","","","","","","","","","","","","","","","","","","","","","","","","","","","","","","","","","","","","","","","","","","","","","","","","","","","","","","","","","","","","","","","","","","","","","","","","","","","","","","","","","","","","","","","","","","","","","","","","","","","","","","","","","","","","","","","","","","","","","","","","","","","","","","","","","","","","","","","","","","","","","","","","","","","","","","","","0","0","0","","","0","0","0","","","","","","","","","","","","","","","","","","","","","","","","","","","","","","","","","","","","","","","","","","","","","","","","","","","","","","","","","","","","","","","","","","","","","","","0","","",""</v>
      </c>
      <c r="BM4" s="613" t="str">
        <f t="shared" ref="BM4:DX4" si="9">+BM3&amp;BN4</f>
        <v>"","","","","","","","","","","","0","","","","","","","","","","","","","","","","","","","","","","","","","","","","","","","","","","","","","","","","","","","","","","0","0","0","1","","","","","","","","","2","","","","","","","","","3","","","","","","","","","4","","","","","","","","","5","","","","","","","","","6","","","","","","","","","","","","","","","","","","","","","","","","","","","","","","","","","","","","","","","","","","","","","","","","","","","","","","","","","","","","","","","","","","","","","","","","","","","","","","","","","","","","","","","","","","","","","","","","","","","","","","","","","","","","","","","","","","","","","","","","","","","","","","","","","","","","","","","","","","","","","","","","","","","","","","","","","","","","","","","","","","","","","","","","","","","","","","","","","","","","","","","","","","","","","","","","","","","","","","","","","","","","","","","","","","","","","","","","","","","","","","","","","","","","","","","","","","","","","","","","","","","","","","","","","","","","","","","0","0","0","","","0","0","0","","","","","","","","","","","","","","","","","","","","","","","","","","","","","","","","","","","","","","","","","","","","","","","","","","","","","","","","","","","","","","","","","","","","","","","0","","",""</v>
      </c>
      <c r="BN4" s="613" t="str">
        <f t="shared" si="9"/>
        <v>"","","","","","","","","","","0","","","","","","","","","","","","","","","","","","","","","","","","","","","","","","","","","","","","","","","","","","","","","","0","0","0","1","","","","","","","","","2","","","","","","","","","3","","","","","","","","","4","","","","","","","","","5","","","","","","","","","6","","","","","","","","","","","","","","","","","","","","","","","","","","","","","","","","","","","","","","","","","","","","","","","","","","","","","","","","","","","","","","","","","","","","","","","","","","","","","","","","","","","","","","","","","","","","","","","","","","","","","","","","","","","","","","","","","","","","","","","","","","","","","","","","","","","","","","","","","","","","","","","","","","","","","","","","","","","","","","","","","","","","","","","","","","","","","","","","","","","","","","","","","","","","","","","","","","","","","","","","","","","","","","","","","","","","","","","","","","","","","","","","","","","","","","","","","","","","","","","","","","","","","","","","","","","","","","","0","0","0","","","0","0","0","","","","","","","","","","","","","","","","","","","","","","","","","","","","","","","","","","","","","","","","","","","","","","","","","","","","","","","","","","","","","","","","","","","","","","","0","","",""</v>
      </c>
      <c r="BO4" s="613" t="str">
        <f t="shared" si="9"/>
        <v>"","","","","","","","","","0","","","","","","","","","","","","","","","","","","","","","","","","","","","","","","","","","","","","","","","","","","","","","","0","0","0","1","","","","","","","","","2","","","","","","","","","3","","","","","","","","","4","","","","","","","","","5","","","","","","","","","6","","","","","","","","","","","","","","","","","","","","","","","","","","","","","","","","","","","","","","","","","","","","","","","","","","","","","","","","","","","","","","","","","","","","","","","","","","","","","","","","","","","","","","","","","","","","","","","","","","","","","","","","","","","","","","","","","","","","","","","","","","","","","","","","","","","","","","","","","","","","","","","","","","","","","","","","","","","","","","","","","","","","","","","","","","","","","","","","","","","","","","","","","","","","","","","","","","","","","","","","","","","","","","","","","","","","","","","","","","","","","","","","","","","","","","","","","","","","","","","","","","","","","","","","","","","","","","","0","0","0","","","0","0","0","","","","","","","","","","","","","","","","","","","","","","","","","","","","","","","","","","","","","","","","","","","","","","","","","","","","","","","","","","","","","","","","","","","","","","","0","","",""</v>
      </c>
      <c r="BP4" s="613" t="str">
        <f t="shared" si="9"/>
        <v>"","","","","","","","","0","","","","","","","","","","","","","","","","","","","","","","","","","","","","","","","","","","","","","","","","","","","","","","0","0","0","1","","","","","","","","","2","","","","","","","","","3","","","","","","","","","4","","","","","","","","","5","","","","","","","","","6","","","","","","","","","","","","","","","","","","","","","","","","","","","","","","","","","","","","","","","","","","","","","","","","","","","","","","","","","","","","","","","","","","","","","","","","","","","","","","","","","","","","","","","","","","","","","","","","","","","","","","","","","","","","","","","","","","","","","","","","","","","","","","","","","","","","","","","","","","","","","","","","","","","","","","","","","","","","","","","","","","","","","","","","","","","","","","","","","","","","","","","","","","","","","","","","","","","","","","","","","","","","","","","","","","","","","","","","","","","","","","","","","","","","","","","","","","","","","","","","","","","","","","","","","","","","","","","0","0","0","","","0","0","0","","","","","","","","","","","","","","","","","","","","","","","","","","","","","","","","","","","","","","","","","","","","","","","","","","","","","","","","","","","","","","","","","","","","","","","0","","",""</v>
      </c>
      <c r="BQ4" s="613" t="str">
        <f t="shared" si="9"/>
        <v>"","","","","","","","0","","","","","","","","","","","","","","","","","","","","","","","","","","","","","","","","","","","","","","","","","","","","","","0","0","0","1","","","","","","","","","2","","","","","","","","","3","","","","","","","","","4","","","","","","","","","5","","","","","","","","","6","","","","","","","","","","","","","","","","","","","","","","","","","","","","","","","","","","","","","","","","","","","","","","","","","","","","","","","","","","","","","","","","","","","","","","","","","","","","","","","","","","","","","","","","","","","","","","","","","","","","","","","","","","","","","","","","","","","","","","","","","","","","","","","","","","","","","","","","","","","","","","","","","","","","","","","","","","","","","","","","","","","","","","","","","","","","","","","","","","","","","","","","","","","","","","","","","","","","","","","","","","","","","","","","","","","","","","","","","","","","","","","","","","","","","","","","","","","","","","","","","","","","","","","","","","","","","","","0","0","0","","","0","0","0","","","","","","","","","","","","","","","","","","","","","","","","","","","","","","","","","","","","","","","","","","","","","","","","","","","","","","","","","","","","","","","","","","","","","","","0","","",""</v>
      </c>
      <c r="BR4" s="613" t="str">
        <f t="shared" si="9"/>
        <v>"","","","","","","0","","","","","","","","","","","","","","","","","","","","","","","","","","","","","","","","","","","","","","","","","","","","","","0","0","0","1","","","","","","","","","2","","","","","","","","","3","","","","","","","","","4","","","","","","","","","5","","","","","","","","","6","","","","","","","","","","","","","","","","","","","","","","","","","","","","","","","","","","","","","","","","","","","","","","","","","","","","","","","","","","","","","","","","","","","","","","","","","","","","","","","","","","","","","","","","","","","","","","","","","","","","","","","","","","","","","","","","","","","","","","","","","","","","","","","","","","","","","","","","","","","","","","","","","","","","","","","","","","","","","","","","","","","","","","","","","","","","","","","","","","","","","","","","","","","","","","","","","","","","","","","","","","","","","","","","","","","","","","","","","","","","","","","","","","","","","","","","","","","","","","","","","","","","","","","","","","","","","","","0","0","0","","","0","0","0","","","","","","","","","","","","","","","","","","","","","","","","","","","","","","","","","","","","","","","","","","","","","","","","","","","","","","","","","","","","","","","","","","","","","","","0","","",""</v>
      </c>
      <c r="BS4" s="613" t="str">
        <f t="shared" si="9"/>
        <v>"","","","","","0","","","","","","","","","","","","","","","","","","","","","","","","","","","","","","","","","","","","","","","","","","","","","","0","0","0","1","","","","","","","","","2","","","","","","","","","3","","","","","","","","","4","","","","","","","","","5","","","","","","","","","6","","","","","","","","","","","","","","","","","","","","","","","","","","","","","","","","","","","","","","","","","","","","","","","","","","","","","","","","","","","","","","","","","","","","","","","","","","","","","","","","","","","","","","","","","","","","","","","","","","","","","","","","","","","","","","","","","","","","","","","","","","","","","","","","","","","","","","","","","","","","","","","","","","","","","","","","","","","","","","","","","","","","","","","","","","","","","","","","","","","","","","","","","","","","","","","","","","","","","","","","","","","","","","","","","","","","","","","","","","","","","","","","","","","","","","","","","","","","","","","","","","","","","","","","","","","","","","","0","0","0","","","0","0","0","","","","","","","","","","","","","","","","","","","","","","","","","","","","","","","","","","","","","","","","","","","","","","","","","","","","","","","","","","","","","","","","","","","","","","","0","","",""</v>
      </c>
      <c r="BT4" s="613" t="str">
        <f t="shared" si="9"/>
        <v>"","","","","0","","","","","","","","","","","","","","","","","","","","","","","","","","","","","","","","","","","","","","","","","","","","","","0","0","0","1","","","","","","","","","2","","","","","","","","","3","","","","","","","","","4","","","","","","","","","5","","","","","","","","","6","","","","","","","","","","","","","","","","","","","","","","","","","","","","","","","","","","","","","","","","","","","","","","","","","","","","","","","","","","","","","","","","","","","","","","","","","","","","","","","","","","","","","","","","","","","","","","","","","","","","","","","","","","","","","","","","","","","","","","","","","","","","","","","","","","","","","","","","","","","","","","","","","","","","","","","","","","","","","","","","","","","","","","","","","","","","","","","","","","","","","","","","","","","","","","","","","","","","","","","","","","","","","","","","","","","","","","","","","","","","","","","","","","","","","","","","","","","","","","","","","","","","","","","","","","","","","","","0","0","0","","","0","0","0","","","","","","","","","","","","","","","","","","","","","","","","","","","","","","","","","","","","","","","","","","","","","","","","","","","","","","","","","","","","","","","","","","","","","","","0","","",""</v>
      </c>
      <c r="BU4" s="613" t="str">
        <f t="shared" si="9"/>
        <v>"","","","0","","","","","","","","","","","","","","","","","","","","","","","","","","","","","","","","","","","","","","","","","","","","","","0","0","0","1","","","","","","","","","2","","","","","","","","","3","","","","","","","","","4","","","","","","","","","5","","","","","","","","","6","","","","","","","","","","","","","","","","","","","","","","","","","","","","","","","","","","","","","","","","","","","","","","","","","","","","","","","","","","","","","","","","","","","","","","","","","","","","","","","","","","","","","","","","","","","","","","","","","","","","","","","","","","","","","","","","","","","","","","","","","","","","","","","","","","","","","","","","","","","","","","","","","","","","","","","","","","","","","","","","","","","","","","","","","","","","","","","","","","","","","","","","","","","","","","","","","","","","","","","","","","","","","","","","","","","","","","","","","","","","","","","","","","","","","","","","","","","","","","","","","","","","","","","","","","","","","","","0","0","0","","","0","0","0","","","","","","","","","","","","","","","","","","","","","","","","","","","","","","","","","","","","","","","","","","","","","","","","","","","","","","","","","","","","","","","","","","","","","","","0","","",""</v>
      </c>
      <c r="BV4" s="613" t="str">
        <f t="shared" si="9"/>
        <v>"","","0","","","","","","","","","","","","","","","","","","","","","","","","","","","","","","","","","","","","","","","","","","","","","","0","0","0","1","","","","","","","","","2","","","","","","","","","3","","","","","","","","","4","","","","","","","","","5","","","","","","","","","6","","","","","","","","","","","","","","","","","","","","","","","","","","","","","","","","","","","","","","","","","","","","","","","","","","","","","","","","","","","","","","","","","","","","","","","","","","","","","","","","","","","","","","","","","","","","","","","","","","","","","","","","","","","","","","","","","","","","","","","","","","","","","","","","","","","","","","","","","","","","","","","","","","","","","","","","","","","","","","","","","","","","","","","","","","","","","","","","","","","","","","","","","","","","","","","","","","","","","","","","","","","","","","","","","","","","","","","","","","","","","","","","","","","","","","","","","","","","","","","","","","","","","","","","","","","","","","","0","0","0","","","0","0","0","","","","","","","","","","","","","","","","","","","","","","","","","","","","","","","","","","","","","","","","","","","","","","","","","","","","","","","","","","","","","","","","","","","","","","","0","","",""</v>
      </c>
      <c r="BW4" s="613" t="str">
        <f t="shared" si="9"/>
        <v>"","0","","","","","","","","","","","","","","","","","","","","","","","","","","","","","","","","","","","","","","","","","","","","","","0","0","0","1","","","","","","","","","2","","","","","","","","","3","","","","","","","","","4","","","","","","","","","5","","","","","","","","","6","","","","","","","","","","","","","","","","","","","","","","","","","","","","","","","","","","","","","","","","","","","","","","","","","","","","","","","","","","","","","","","","","","","","","","","","","","","","","","","","","","","","","","","","","","","","","","","","","","","","","","","","","","","","","","","","","","","","","","","","","","","","","","","","","","","","","","","","","","","","","","","","","","","","","","","","","","","","","","","","","","","","","","","","","","","","","","","","","","","","","","","","","","","","","","","","","","","","","","","","","","","","","","","","","","","","","","","","","","","","","","","","","","","","","","","","","","","","","","","","","","","","","","","","","","","","","","","0","0","0","","","0","0","0","","","","","","","","","","","","","","","","","","","","","","","","","","","","","","","","","","","","","","","","","","","","","","","","","","","","","","","","","","","","","","","","","","","","","","","0","","",""</v>
      </c>
      <c r="BX4" s="613" t="str">
        <f t="shared" si="9"/>
        <v>"0","","","","","","","","","","","","","","","","","","","","","","","","","","","","","","","","","","","","","","","","","","","","","","0","0","0","1","","","","","","","","","2","","","","","","","","","3","","","","","","","","","4","","","","","","","","","5","","","","","","","","","6","","","","","","","","","","","","","","","","","","","","","","","","","","","","","","","","","","","","","","","","","","","","","","","","","","","","","","","","","","","","","","","","","","","","","","","","","","","","","","","","","","","","","","","","","","","","","","","","","","","","","","","","","","","","","","","","","","","","","","","","","","","","","","","","","","","","","","","","","","","","","","","","","","","","","","","","","","","","","","","","","","","","","","","","","","","","","","","","","","","","","","","","","","","","","","","","","","","","","","","","","","","","","","","","","","","","","","","","","","","","","","","","","","","","","","","","","","","","","","","","","","","","","","","","","","","","","","","0","0","0","","","0","0","0","","","","","","","","","","","","","","","","","","","","","","","","","","","","","","","","","","","","","","","","","","","","","","","","","","","","","","","","","","","","","","","","","","","","","","","0","","",""</v>
      </c>
      <c r="BY4" s="613" t="str">
        <f t="shared" si="9"/>
        <v>"","","","","","","","","","","","","","","","","","","","","","","","","","","","","","","","","","","","","","","","","","","","","","0","0","0","1","","","","","","","","","2","","","","","","","","","3","","","","","","","","","4","","","","","","","","","5","","","","","","","","","6","","","","","","","","","","","","","","","","","","","","","","","","","","","","","","","","","","","","","","","","","","","","","","","","","","","","","","","","","","","","","","","","","","","","","","","","","","","","","","","","","","","","","","","","","","","","","","","","","","","","","","","","","","","","","","","","","","","","","","","","","","","","","","","","","","","","","","","","","","","","","","","","","","","","","","","","","","","","","","","","","","","","","","","","","","","","","","","","","","","","","","","","","","","","","","","","","","","","","","","","","","","","","","","","","","","","","","","","","","","","","","","","","","","","","","","","","","","","","","","","","","","","","","","","","","","","","","","0","0","0","","","0","0","0","","","","","","","","","","","","","","","","","","","","","","","","","","","","","","","","","","","","","","","","","","","","","","","","","","","","","","","","","","","","","","","","","","","","","","","0","","",""</v>
      </c>
      <c r="BZ4" s="613" t="str">
        <f t="shared" si="9"/>
        <v>"","","","","","","","","","","","","","","","","","","","","","","","","","","","","","","","","","","","","","","","","","","","","0","0","0","1","","","","","","","","","2","","","","","","","","","3","","","","","","","","","4","","","","","","","","","5","","","","","","","","","6","","","","","","","","","","","","","","","","","","","","","","","","","","","","","","","","","","","","","","","","","","","","","","","","","","","","","","","","","","","","","","","","","","","","","","","","","","","","","","","","","","","","","","","","","","","","","","","","","","","","","","","","","","","","","","","","","","","","","","","","","","","","","","","","","","","","","","","","","","","","","","","","","","","","","","","","","","","","","","","","","","","","","","","","","","","","","","","","","","","","","","","","","","","","","","","","","","","","","","","","","","","","","","","","","","","","","","","","","","","","","","","","","","","","","","","","","","","","","","","","","","","","","","","","","","","","","","","0","0","0","","","0","0","0","","","","","","","","","","","","","","","","","","","","","","","","","","","","","","","","","","","","","","","","","","","","","","","","","","","","","","","","","","","","","","","","","","","","","","","0","","",""</v>
      </c>
      <c r="CA4" s="613" t="str">
        <f t="shared" si="9"/>
        <v>"","","","","","","","","","","","","","","","","","","","","","","","","","","","","","","","","","","","","","","","","","","","0","0","0","1","","","","","","","","","2","","","","","","","","","3","","","","","","","","","4","","","","","","","","","5","","","","","","","","","6","","","","","","","","","","","","","","","","","","","","","","","","","","","","","","","","","","","","","","","","","","","","","","","","","","","","","","","","","","","","","","","","","","","","","","","","","","","","","","","","","","","","","","","","","","","","","","","","","","","","","","","","","","","","","","","","","","","","","","","","","","","","","","","","","","","","","","","","","","","","","","","","","","","","","","","","","","","","","","","","","","","","","","","","","","","","","","","","","","","","","","","","","","","","","","","","","","","","","","","","","","","","","","","","","","","","","","","","","","","","","","","","","","","","","","","","","","","","","","","","","","","","","","","","","","","","","","","0","0","0","","","0","0","0","","","","","","","","","","","","","","","","","","","","","","","","","","","","","","","","","","","","","","","","","","","","","","","","","","","","","","","","","","","","","","","","","","","","","","","0","","",""</v>
      </c>
      <c r="CB4" s="613" t="str">
        <f t="shared" si="9"/>
        <v>"","","","","","","","","","","","","","","","","","","","","","","","","","","","","","","","","","","","","","","","","","","0","0","0","1","","","","","","","","","2","","","","","","","","","3","","","","","","","","","4","","","","","","","","","5","","","","","","","","","6","","","","","","","","","","","","","","","","","","","","","","","","","","","","","","","","","","","","","","","","","","","","","","","","","","","","","","","","","","","","","","","","","","","","","","","","","","","","","","","","","","","","","","","","","","","","","","","","","","","","","","","","","","","","","","","","","","","","","","","","","","","","","","","","","","","","","","","","","","","","","","","","","","","","","","","","","","","","","","","","","","","","","","","","","","","","","","","","","","","","","","","","","","","","","","","","","","","","","","","","","","","","","","","","","","","","","","","","","","","","","","","","","","","","","","","","","","","","","","","","","","","","","","","","","","","","","","","0","0","0","","","0","0","0","","","","","","","","","","","","","","","","","","","","","","","","","","","","","","","","","","","","","","","","","","","","","","","","","","","","","","","","","","","","","","","","","","","","","","","0","","",""</v>
      </c>
      <c r="CC4" s="613" t="str">
        <f t="shared" si="9"/>
        <v>"","","","","","","","","","","","","","","","","","","","","","","","","","","","","","","","","","","","","","","","","","0","0","0","1","","","","","","","","","2","","","","","","","","","3","","","","","","","","","4","","","","","","","","","5","","","","","","","","","6","","","","","","","","","","","","","","","","","","","","","","","","","","","","","","","","","","","","","","","","","","","","","","","","","","","","","","","","","","","","","","","","","","","","","","","","","","","","","","","","","","","","","","","","","","","","","","","","","","","","","","","","","","","","","","","","","","","","","","","","","","","","","","","","","","","","","","","","","","","","","","","","","","","","","","","","","","","","","","","","","","","","","","","","","","","","","","","","","","","","","","","","","","","","","","","","","","","","","","","","","","","","","","","","","","","","","","","","","","","","","","","","","","","","","","","","","","","","","","","","","","","","","","","","","","","","","","","0","0","0","","","0","0","0","","","","","","","","","","","","","","","","","","","","","","","","","","","","","","","","","","","","","","","","","","","","","","","","","","","","","","","","","","","","","","","","","","","","","","","0","","",""</v>
      </c>
      <c r="CD4" s="613" t="str">
        <f t="shared" si="9"/>
        <v>"","","","","","","","","","","","","","","","","","","","","","","","","","","","","","","","","","","","","","","","","0","0","0","1","","","","","","","","","2","","","","","","","","","3","","","","","","","","","4","","","","","","","","","5","","","","","","","","","6","","","","","","","","","","","","","","","","","","","","","","","","","","","","","","","","","","","","","","","","","","","","","","","","","","","","","","","","","","","","","","","","","","","","","","","","","","","","","","","","","","","","","","","","","","","","","","","","","","","","","","","","","","","","","","","","","","","","","","","","","","","","","","","","","","","","","","","","","","","","","","","","","","","","","","","","","","","","","","","","","","","","","","","","","","","","","","","","","","","","","","","","","","","","","","","","","","","","","","","","","","","","","","","","","","","","","","","","","","","","","","","","","","","","","","","","","","","","","","","","","","","","","","","","","","","","","","","0","0","0","","","0","0","0","","","","","","","","","","","","","","","","","","","","","","","","","","","","","","","","","","","","","","","","","","","","","","","","","","","","","","","","","","","","","","","","","","","","","","","0","","",""</v>
      </c>
      <c r="CE4" s="613" t="str">
        <f t="shared" si="9"/>
        <v>"","","","","","","","","","","","","","","","","","","","","","","","","","","","","","","","","","","","","","","","0","0","0","1","","","","","","","","","2","","","","","","","","","3","","","","","","","","","4","","","","","","","","","5","","","","","","","","","6","","","","","","","","","","","","","","","","","","","","","","","","","","","","","","","","","","","","","","","","","","","","","","","","","","","","","","","","","","","","","","","","","","","","","","","","","","","","","","","","","","","","","","","","","","","","","","","","","","","","","","","","","","","","","","","","","","","","","","","","","","","","","","","","","","","","","","","","","","","","","","","","","","","","","","","","","","","","","","","","","","","","","","","","","","","","","","","","","","","","","","","","","","","","","","","","","","","","","","","","","","","","","","","","","","","","","","","","","","","","","","","","","","","","","","","","","","","","","","","","","","","","","","","","","","","","","","","0","0","0","","","0","0","0","","","","","","","","","","","","","","","","","","","","","","","","","","","","","","","","","","","","","","","","","","","","","","","","","","","","","","","","","","","","","","","","","","","","","","","0","","",""</v>
      </c>
      <c r="CF4" s="613" t="str">
        <f t="shared" si="9"/>
        <v>"","","","","","","","","","","","","","","","","","","","","","","","","","","","","","","","","","","","","","","0","0","0","1","","","","","","","","","2","","","","","","","","","3","","","","","","","","","4","","","","","","","","","5","","","","","","","","","6","","","","","","","","","","","","","","","","","","","","","","","","","","","","","","","","","","","","","","","","","","","","","","","","","","","","","","","","","","","","","","","","","","","","","","","","","","","","","","","","","","","","","","","","","","","","","","","","","","","","","","","","","","","","","","","","","","","","","","","","","","","","","","","","","","","","","","","","","","","","","","","","","","","","","","","","","","","","","","","","","","","","","","","","","","","","","","","","","","","","","","","","","","","","","","","","","","","","","","","","","","","","","","","","","","","","","","","","","","","","","","","","","","","","","","","","","","","","","","","","","","","","","","","","","","","","","","","0","0","0","","","0","0","0","","","","","","","","","","","","","","","","","","","","","","","","","","","","","","","","","","","","","","","","","","","","","","","","","","","","","","","","","","","","","","","","","","","","","","","0","","",""</v>
      </c>
      <c r="CG4" s="613" t="str">
        <f t="shared" si="9"/>
        <v>"","","","","","","","","","","","","","","","","","","","","","","","","","","","","","","","","","","","","","0","0","0","1","","","","","","","","","2","","","","","","","","","3","","","","","","","","","4","","","","","","","","","5","","","","","","","","","6","","","","","","","","","","","","","","","","","","","","","","","","","","","","","","","","","","","","","","","","","","","","","","","","","","","","","","","","","","","","","","","","","","","","","","","","","","","","","","","","","","","","","","","","","","","","","","","","","","","","","","","","","","","","","","","","","","","","","","","","","","","","","","","","","","","","","","","","","","","","","","","","","","","","","","","","","","","","","","","","","","","","","","","","","","","","","","","","","","","","","","","","","","","","","","","","","","","","","","","","","","","","","","","","","","","","","","","","","","","","","","","","","","","","","","","","","","","","","","","","","","","","","","","","","","","","","","","0","0","0","","","0","0","0","","","","","","","","","","","","","","","","","","","","","","","","","","","","","","","","","","","","","","","","","","","","","","","","","","","","","","","","","","","","","","","","","","","","","","","0","","",""</v>
      </c>
      <c r="CH4" s="613" t="str">
        <f t="shared" si="9"/>
        <v>"","","","","","","","","","","","","","","","","","","","","","","","","","","","","","","","","","","","","0","0","0","1","","","","","","","","","2","","","","","","","","","3","","","","","","","","","4","","","","","","","","","5","","","","","","","","","6","","","","","","","","","","","","","","","","","","","","","","","","","","","","","","","","","","","","","","","","","","","","","","","","","","","","","","","","","","","","","","","","","","","","","","","","","","","","","","","","","","","","","","","","","","","","","","","","","","","","","","","","","","","","","","","","","","","","","","","","","","","","","","","","","","","","","","","","","","","","","","","","","","","","","","","","","","","","","","","","","","","","","","","","","","","","","","","","","","","","","","","","","","","","","","","","","","","","","","","","","","","","","","","","","","","","","","","","","","","","","","","","","","","","","","","","","","","","","","","","","","","","","","","","","","","","","","","0","0","0","","","0","0","0","","","","","","","","","","","","","","","","","","","","","","","","","","","","","","","","","","","","","","","","","","","","","","","","","","","","","","","","","","","","","","","","","","","","","","","0","","",""</v>
      </c>
      <c r="CI4" s="613" t="str">
        <f t="shared" si="9"/>
        <v>"","","","","","","","","","","","","","","","","","","","","","","","","","","","","","","","","","","","0","0","0","1","","","","","","","","","2","","","","","","","","","3","","","","","","","","","4","","","","","","","","","5","","","","","","","","","6","","","","","","","","","","","","","","","","","","","","","","","","","","","","","","","","","","","","","","","","","","","","","","","","","","","","","","","","","","","","","","","","","","","","","","","","","","","","","","","","","","","","","","","","","","","","","","","","","","","","","","","","","","","","","","","","","","","","","","","","","","","","","","","","","","","","","","","","","","","","","","","","","","","","","","","","","","","","","","","","","","","","","","","","","","","","","","","","","","","","","","","","","","","","","","","","","","","","","","","","","","","","","","","","","","","","","","","","","","","","","","","","","","","","","","","","","","","","","","","","","","","","","","","","","","","","","","","0","0","0","","","0","0","0","","","","","","","","","","","","","","","","","","","","","","","","","","","","","","","","","","","","","","","","","","","","","","","","","","","","","","","","","","","","","","","","","","","","","","","0","","",""</v>
      </c>
      <c r="CJ4" s="613" t="str">
        <f t="shared" si="9"/>
        <v>"","","","","","","","","","","","","","","","","","","","","","","","","","","","","","","","","","","0","0","0","1","","","","","","","","","2","","","","","","","","","3","","","","","","","","","4","","","","","","","","","5","","","","","","","","","6","","","","","","","","","","","","","","","","","","","","","","","","","","","","","","","","","","","","","","","","","","","","","","","","","","","","","","","","","","","","","","","","","","","","","","","","","","","","","","","","","","","","","","","","","","","","","","","","","","","","","","","","","","","","","","","","","","","","","","","","","","","","","","","","","","","","","","","","","","","","","","","","","","","","","","","","","","","","","","","","","","","","","","","","","","","","","","","","","","","","","","","","","","","","","","","","","","","","","","","","","","","","","","","","","","","","","","","","","","","","","","","","","","","","","","","","","","","","","","","","","","","","","","","","","","","","","","","0","0","0","","","0","0","0","","","","","","","","","","","","","","","","","","","","","","","","","","","","","","","","","","","","","","","","","","","","","","","","","","","","","","","","","","","","","","","","","","","","","","","0","","",""</v>
      </c>
      <c r="CK4" s="613" t="str">
        <f t="shared" si="9"/>
        <v>"","","","","","","","","","","","","","","","","","","","","","","","","","","","","","","","","","0","0","0","1","","","","","","","","","2","","","","","","","","","3","","","","","","","","","4","","","","","","","","","5","","","","","","","","","6","","","","","","","","","","","","","","","","","","","","","","","","","","","","","","","","","","","","","","","","","","","","","","","","","","","","","","","","","","","","","","","","","","","","","","","","","","","","","","","","","","","","","","","","","","","","","","","","","","","","","","","","","","","","","","","","","","","","","","","","","","","","","","","","","","","","","","","","","","","","","","","","","","","","","","","","","","","","","","","","","","","","","","","","","","","","","","","","","","","","","","","","","","","","","","","","","","","","","","","","","","","","","","","","","","","","","","","","","","","","","","","","","","","","","","","","","","","","","","","","","","","","","","","","","","","","","","","0","0","0","","","0","0","0","","","","","","","","","","","","","","","","","","","","","","","","","","","","","","","","","","","","","","","","","","","","","","","","","","","","","","","","","","","","","","","","","","","","","","","0","","",""</v>
      </c>
      <c r="CL4" s="613" t="str">
        <f t="shared" si="9"/>
        <v>"","","","","","","","","","","","","","","","","","","","","","","","","","","","","","","","","0","0","0","1","","","","","","","","","2","","","","","","","","","3","","","","","","","","","4","","","","","","","","","5","","","","","","","","","6","","","","","","","","","","","","","","","","","","","","","","","","","","","","","","","","","","","","","","","","","","","","","","","","","","","","","","","","","","","","","","","","","","","","","","","","","","","","","","","","","","","","","","","","","","","","","","","","","","","","","","","","","","","","","","","","","","","","","","","","","","","","","","","","","","","","","","","","","","","","","","","","","","","","","","","","","","","","","","","","","","","","","","","","","","","","","","","","","","","","","","","","","","","","","","","","","","","","","","","","","","","","","","","","","","","","","","","","","","","","","","","","","","","","","","","","","","","","","","","","","","","","","","","","","","","","","","","0","0","0","","","0","0","0","","","","","","","","","","","","","","","","","","","","","","","","","","","","","","","","","","","","","","","","","","","","","","","","","","","","","","","","","","","","","","","","","","","","","","","0","","",""</v>
      </c>
      <c r="CM4" s="613" t="str">
        <f t="shared" si="9"/>
        <v>"","","","","","","","","","","","","","","","","","","","","","","","","","","","","","","","0","0","0","1","","","","","","","","","2","","","","","","","","","3","","","","","","","","","4","","","","","","","","","5","","","","","","","","","6","","","","","","","","","","","","","","","","","","","","","","","","","","","","","","","","","","","","","","","","","","","","","","","","","","","","","","","","","","","","","","","","","","","","","","","","","","","","","","","","","","","","","","","","","","","","","","","","","","","","","","","","","","","","","","","","","","","","","","","","","","","","","","","","","","","","","","","","","","","","","","","","","","","","","","","","","","","","","","","","","","","","","","","","","","","","","","","","","","","","","","","","","","","","","","","","","","","","","","","","","","","","","","","","","","","","","","","","","","","","","","","","","","","","","","","","","","","","","","","","","","","","","","","","","","","","","","","0","0","0","","","0","0","0","","","","","","","","","","","","","","","","","","","","","","","","","","","","","","","","","","","","","","","","","","","","","","","","","","","","","","","","","","","","","","","","","","","","","","","0","","",""</v>
      </c>
      <c r="CN4" s="613" t="str">
        <f t="shared" si="9"/>
        <v>"","","","","","","","","","","","","","","","","","","","","","","","","","","","","","","0","0","0","1","","","","","","","","","2","","","","","","","","","3","","","","","","","","","4","","","","","","","","","5","","","","","","","","","6","","","","","","","","","","","","","","","","","","","","","","","","","","","","","","","","","","","","","","","","","","","","","","","","","","","","","","","","","","","","","","","","","","","","","","","","","","","","","","","","","","","","","","","","","","","","","","","","","","","","","","","","","","","","","","","","","","","","","","","","","","","","","","","","","","","","","","","","","","","","","","","","","","","","","","","","","","","","","","","","","","","","","","","","","","","","","","","","","","","","","","","","","","","","","","","","","","","","","","","","","","","","","","","","","","","","","","","","","","","","","","","","","","","","","","","","","","","","","","","","","","","","","","","","","","","","","","","0","0","0","","","0","0","0","","","","","","","","","","","","","","","","","","","","","","","","","","","","","","","","","","","","","","","","","","","","","","","","","","","","","","","","","","","","","","","","","","","","","","","0","","",""</v>
      </c>
      <c r="CO4" s="613" t="str">
        <f t="shared" si="9"/>
        <v>"","","","","","","","","","","","","","","","","","","","","","","","","","","","","","0","0","0","1","","","","","","","","","2","","","","","","","","","3","","","","","","","","","4","","","","","","","","","5","","","","","","","","","6","","","","","","","","","","","","","","","","","","","","","","","","","","","","","","","","","","","","","","","","","","","","","","","","","","","","","","","","","","","","","","","","","","","","","","","","","","","","","","","","","","","","","","","","","","","","","","","","","","","","","","","","","","","","","","","","","","","","","","","","","","","","","","","","","","","","","","","","","","","","","","","","","","","","","","","","","","","","","","","","","","","","","","","","","","","","","","","","","","","","","","","","","","","","","","","","","","","","","","","","","","","","","","","","","","","","","","","","","","","","","","","","","","","","","","","","","","","","","","","","","","","","","","","","","","","","","","","0","0","0","","","0","0","0","","","","","","","","","","","","","","","","","","","","","","","","","","","","","","","","","","","","","","","","","","","","","","","","","","","","","","","","","","","","","","","","","","","","","","","0","","",""</v>
      </c>
      <c r="CP4" s="613" t="str">
        <f t="shared" si="9"/>
        <v>"","","","","","","","","","","","","","","","","","","","","","","","","","","","","0","0","0","1","","","","","","","","","2","","","","","","","","","3","","","","","","","","","4","","","","","","","","","5","","","","","","","","","6","","","","","","","","","","","","","","","","","","","","","","","","","","","","","","","","","","","","","","","","","","","","","","","","","","","","","","","","","","","","","","","","","","","","","","","","","","","","","","","","","","","","","","","","","","","","","","","","","","","","","","","","","","","","","","","","","","","","","","","","","","","","","","","","","","","","","","","","","","","","","","","","","","","","","","","","","","","","","","","","","","","","","","","","","","","","","","","","","","","","","","","","","","","","","","","","","","","","","","","","","","","","","","","","","","","","","","","","","","","","","","","","","","","","","","","","","","","","","","","","","","","","","","","","","","","","","","","0","0","0","","","0","0","0","","","","","","","","","","","","","","","","","","","","","","","","","","","","","","","","","","","","","","","","","","","","","","","","","","","","","","","","","","","","","","","","","","","","","","","0","","",""</v>
      </c>
      <c r="CQ4" s="613" t="str">
        <f t="shared" si="9"/>
        <v>"","","","","","","","","","","","","","","","","","","","","","","","","","","","0","0","0","1","","","","","","","","","2","","","","","","","","","3","","","","","","","","","4","","","","","","","","","5","","","","","","","","","6","","","","","","","","","","","","","","","","","","","","","","","","","","","","","","","","","","","","","","","","","","","","","","","","","","","","","","","","","","","","","","","","","","","","","","","","","","","","","","","","","","","","","","","","","","","","","","","","","","","","","","","","","","","","","","","","","","","","","","","","","","","","","","","","","","","","","","","","","","","","","","","","","","","","","","","","","","","","","","","","","","","","","","","","","","","","","","","","","","","","","","","","","","","","","","","","","","","","","","","","","","","","","","","","","","","","","","","","","","","","","","","","","","","","","","","","","","","","","","","","","","","","","","","","","","","","","","","0","0","0","","","0","0","0","","","","","","","","","","","","","","","","","","","","","","","","","","","","","","","","","","","","","","","","","","","","","","","","","","","","","","","","","","","","","","","","","","","","","","","0","","",""</v>
      </c>
      <c r="CR4" s="613" t="str">
        <f t="shared" si="9"/>
        <v>"","","","","","","","","","","","","","","","","","","","","","","","","","","0","0","0","1","","","","","","","","","2","","","","","","","","","3","","","","","","","","","4","","","","","","","","","5","","","","","","","","","6","","","","","","","","","","","","","","","","","","","","","","","","","","","","","","","","","","","","","","","","","","","","","","","","","","","","","","","","","","","","","","","","","","","","","","","","","","","","","","","","","","","","","","","","","","","","","","","","","","","","","","","","","","","","","","","","","","","","","","","","","","","","","","","","","","","","","","","","","","","","","","","","","","","","","","","","","","","","","","","","","","","","","","","","","","","","","","","","","","","","","","","","","","","","","","","","","","","","","","","","","","","","","","","","","","","","","","","","","","","","","","","","","","","","","","","","","","","","","","","","","","","","","","","","","","","","","","","0","0","0","","","0","0","0","","","","","","","","","","","","","","","","","","","","","","","","","","","","","","","","","","","","","","","","","","","","","","","","","","","","","","","","","","","","","","","","","","","","","","","0","","",""</v>
      </c>
      <c r="CS4" s="613" t="str">
        <f t="shared" si="9"/>
        <v>"","","","","","","","","","","","","","","","","","","","","","","","","","0","0","0","1","","","","","","","","","2","","","","","","","","","3","","","","","","","","","4","","","","","","","","","5","","","","","","","","","6","","","","","","","","","","","","","","","","","","","","","","","","","","","","","","","","","","","","","","","","","","","","","","","","","","","","","","","","","","","","","","","","","","","","","","","","","","","","","","","","","","","","","","","","","","","","","","","","","","","","","","","","","","","","","","","","","","","","","","","","","","","","","","","","","","","","","","","","","","","","","","","","","","","","","","","","","","","","","","","","","","","","","","","","","","","","","","","","","","","","","","","","","","","","","","","","","","","","","","","","","","","","","","","","","","","","","","","","","","","","","","","","","","","","","","","","","","","","","","","","","","","","","","","","","","","","","","","0","0","0","","","0","0","0","","","","","","","","","","","","","","","","","","","","","","","","","","","","","","","","","","","","","","","","","","","","","","","","","","","","","","","","","","","","","","","","","","","","","","","0","","",""</v>
      </c>
      <c r="CT4" s="613" t="str">
        <f t="shared" si="9"/>
        <v>"","","","","","","","","","","","","","","","","","","","","","","","","0","0","0","1","","","","","","","","","2","","","","","","","","","3","","","","","","","","","4","","","","","","","","","5","","","","","","","","","6","","","","","","","","","","","","","","","","","","","","","","","","","","","","","","","","","","","","","","","","","","","","","","","","","","","","","","","","","","","","","","","","","","","","","","","","","","","","","","","","","","","","","","","","","","","","","","","","","","","","","","","","","","","","","","","","","","","","","","","","","","","","","","","","","","","","","","","","","","","","","","","","","","","","","","","","","","","","","","","","","","","","","","","","","","","","","","","","","","","","","","","","","","","","","","","","","","","","","","","","","","","","","","","","","","","","","","","","","","","","","","","","","","","","","","","","","","","","","","","","","","","","","","","","","","","","","","","0","0","0","","","0","0","0","","","","","","","","","","","","","","","","","","","","","","","","","","","","","","","","","","","","","","","","","","","","","","","","","","","","","","","","","","","","","","","","","","","","","","","0","","",""</v>
      </c>
      <c r="CU4" s="613" t="str">
        <f t="shared" si="9"/>
        <v>"","","","","","","","","","","","","","","","","","","","","","","","0","0","0","1","","","","","","","","","2","","","","","","","","","3","","","","","","","","","4","","","","","","","","","5","","","","","","","","","6","","","","","","","","","","","","","","","","","","","","","","","","","","","","","","","","","","","","","","","","","","","","","","","","","","","","","","","","","","","","","","","","","","","","","","","","","","","","","","","","","","","","","","","","","","","","","","","","","","","","","","","","","","","","","","","","","","","","","","","","","","","","","","","","","","","","","","","","","","","","","","","","","","","","","","","","","","","","","","","","","","","","","","","","","","","","","","","","","","","","","","","","","","","","","","","","","","","","","","","","","","","","","","","","","","","","","","","","","","","","","","","","","","","","","","","","","","","","","","","","","","","","","","","","","","","","","","","0","0","0","","","0","0","0","","","","","","","","","","","","","","","","","","","","","","","","","","","","","","","","","","","","","","","","","","","","","","","","","","","","","","","","","","","","","","","","","","","","","","","0","","",""</v>
      </c>
      <c r="CV4" s="613" t="str">
        <f t="shared" si="9"/>
        <v>"","","","","","","","","","","","","","","","","","","","","","","0","0","0","1","","","","","","","","","2","","","","","","","","","3","","","","","","","","","4","","","","","","","","","5","","","","","","","","","6","","","","","","","","","","","","","","","","","","","","","","","","","","","","","","","","","","","","","","","","","","","","","","","","","","","","","","","","","","","","","","","","","","","","","","","","","","","","","","","","","","","","","","","","","","","","","","","","","","","","","","","","","","","","","","","","","","","","","","","","","","","","","","","","","","","","","","","","","","","","","","","","","","","","","","","","","","","","","","","","","","","","","","","","","","","","","","","","","","","","","","","","","","","","","","","","","","","","","","","","","","","","","","","","","","","","","","","","","","","","","","","","","","","","","","","","","","","","","","","","","","","","","","","","","","","","","","","0","0","0","","","0","0","0","","","","","","","","","","","","","","","","","","","","","","","","","","","","","","","","","","","","","","","","","","","","","","","","","","","","","","","","","","","","","","","","","","","","","","","0","","",""</v>
      </c>
      <c r="CW4" s="613" t="str">
        <f t="shared" si="9"/>
        <v>"","","","","","","","","","","","","","","","","","","","","","0","0","0","1","","","","","","","","","2","","","","","","","","","3","","","","","","","","","4","","","","","","","","","5","","","","","","","","","6","","","","","","","","","","","","","","","","","","","","","","","","","","","","","","","","","","","","","","","","","","","","","","","","","","","","","","","","","","","","","","","","","","","","","","","","","","","","","","","","","","","","","","","","","","","","","","","","","","","","","","","","","","","","","","","","","","","","","","","","","","","","","","","","","","","","","","","","","","","","","","","","","","","","","","","","","","","","","","","","","","","","","","","","","","","","","","","","","","","","","","","","","","","","","","","","","","","","","","","","","","","","","","","","","","","","","","","","","","","","","","","","","","","","","","","","","","","","","","","","","","","","","","","","","","","","","","","0","0","0","","","0","0","0","","","","","","","","","","","","","","","","","","","","","","","","","","","","","","","","","","","","","","","","","","","","","","","","","","","","","","","","","","","","","","","","","","","","","","","0","","",""</v>
      </c>
      <c r="CX4" s="613" t="str">
        <f t="shared" si="9"/>
        <v>"","","","","","","","","","","","","","","","","","","","","0","0","0","1","","","","","","","","","2","","","","","","","","","3","","","","","","","","","4","","","","","","","","","5","","","","","","","","","6","","","","","","","","","","","","","","","","","","","","","","","","","","","","","","","","","","","","","","","","","","","","","","","","","","","","","","","","","","","","","","","","","","","","","","","","","","","","","","","","","","","","","","","","","","","","","","","","","","","","","","","","","","","","","","","","","","","","","","","","","","","","","","","","","","","","","","","","","","","","","","","","","","","","","","","","","","","","","","","","","","","","","","","","","","","","","","","","","","","","","","","","","","","","","","","","","","","","","","","","","","","","","","","","","","","","","","","","","","","","","","","","","","","","","","","","","","","","","","","","","","","","","","","","","","","","","","","0","0","0","","","0","0","0","","","","","","","","","","","","","","","","","","","","","","","","","","","","","","","","","","","","","","","","","","","","","","","","","","","","","","","","","","","","","","","","","","","","","","","0","","",""</v>
      </c>
      <c r="CY4" s="613" t="str">
        <f t="shared" si="9"/>
        <v>"","","","","","","","","","","","","","","","","","","","0","0","0","1","","","","","","","","","2","","","","","","","","","3","","","","","","","","","4","","","","","","","","","5","","","","","","","","","6","","","","","","","","","","","","","","","","","","","","","","","","","","","","","","","","","","","","","","","","","","","","","","","","","","","","","","","","","","","","","","","","","","","","","","","","","","","","","","","","","","","","","","","","","","","","","","","","","","","","","","","","","","","","","","","","","","","","","","","","","","","","","","","","","","","","","","","","","","","","","","","","","","","","","","","","","","","","","","","","","","","","","","","","","","","","","","","","","","","","","","","","","","","","","","","","","","","","","","","","","","","","","","","","","","","","","","","","","","","","","","","","","","","","","","","","","","","","","","","","","","","","","","","","","","","","","","","0","0","0","","","0","0","0","","","","","","","","","","","","","","","","","","","","","","","","","","","","","","","","","","","","","","","","","","","","","","","","","","","","","","","","","","","","","","","","","","","","","","","0","","",""</v>
      </c>
      <c r="CZ4" s="613" t="str">
        <f t="shared" si="9"/>
        <v>"","","","","","","","","","","","","","","","","","","0","0","0","1","","","","","","","","","2","","","","","","","","","3","","","","","","","","","4","","","","","","","","","5","","","","","","","","","6","","","","","","","","","","","","","","","","","","","","","","","","","","","","","","","","","","","","","","","","","","","","","","","","","","","","","","","","","","","","","","","","","","","","","","","","","","","","","","","","","","","","","","","","","","","","","","","","","","","","","","","","","","","","","","","","","","","","","","","","","","","","","","","","","","","","","","","","","","","","","","","","","","","","","","","","","","","","","","","","","","","","","","","","","","","","","","","","","","","","","","","","","","","","","","","","","","","","","","","","","","","","","","","","","","","","","","","","","","","","","","","","","","","","","","","","","","","","","","","","","","","","","","","","","","","","","","","0","0","0","","","0","0","0","","","","","","","","","","","","","","","","","","","","","","","","","","","","","","","","","","","","","","","","","","","","","","","","","","","","","","","","","","","","","","","","","","","","","","","0","","",""</v>
      </c>
      <c r="DA4" s="613" t="str">
        <f t="shared" si="9"/>
        <v>"","","","","","","","","","","","","","","","","","0","0","0","1","","","","","","","","","2","","","","","","","","","3","","","","","","","","","4","","","","","","","","","5","","","","","","","","","6","","","","","","","","","","","","","","","","","","","","","","","","","","","","","","","","","","","","","","","","","","","","","","","","","","","","","","","","","","","","","","","","","","","","","","","","","","","","","","","","","","","","","","","","","","","","","","","","","","","","","","","","","","","","","","","","","","","","","","","","","","","","","","","","","","","","","","","","","","","","","","","","","","","","","","","","","","","","","","","","","","","","","","","","","","","","","","","","","","","","","","","","","","","","","","","","","","","","","","","","","","","","","","","","","","","","","","","","","","","","","","","","","","","","","","","","","","","","","","","","","","","","","","","","","","","","","","","0","0","0","","","0","0","0","","","","","","","","","","","","","","","","","","","","","","","","","","","","","","","","","","","","","","","","","","","","","","","","","","","","","","","","","","","","","","","","","","","","","","","0","","",""</v>
      </c>
      <c r="DB4" s="613" t="str">
        <f t="shared" si="9"/>
        <v>"","","","","","","","","","","","","","","","","0","0","0","1","","","","","","","","","2","","","","","","","","","3","","","","","","","","","4","","","","","","","","","5","","","","","","","","","6","","","","","","","","","","","","","","","","","","","","","","","","","","","","","","","","","","","","","","","","","","","","","","","","","","","","","","","","","","","","","","","","","","","","","","","","","","","","","","","","","","","","","","","","","","","","","","","","","","","","","","","","","","","","","","","","","","","","","","","","","","","","","","","","","","","","","","","","","","","","","","","","","","","","","","","","","","","","","","","","","","","","","","","","","","","","","","","","","","","","","","","","","","","","","","","","","","","","","","","","","","","","","","","","","","","","","","","","","","","","","","","","","","","","","","","","","","","","","","","","","","","","","","","","","","","","","","","0","0","0","","","0","0","0","","","","","","","","","","","","","","","","","","","","","","","","","","","","","","","","","","","","","","","","","","","","","","","","","","","","","","","","","","","","","","","","","","","","","","","0","","",""</v>
      </c>
      <c r="DC4" s="613" t="str">
        <f t="shared" si="9"/>
        <v>"","","","","","","","","","","","","","","","0","0","0","1","","","","","","","","","2","","","","","","","","","3","","","","","","","","","4","","","","","","","","","5","","","","","","","","","6","","","","","","","","","","","","","","","","","","","","","","","","","","","","","","","","","","","","","","","","","","","","","","","","","","","","","","","","","","","","","","","","","","","","","","","","","","","","","","","","","","","","","","","","","","","","","","","","","","","","","","","","","","","","","","","","","","","","","","","","","","","","","","","","","","","","","","","","","","","","","","","","","","","","","","","","","","","","","","","","","","","","","","","","","","","","","","","","","","","","","","","","","","","","","","","","","","","","","","","","","","","","","","","","","","","","","","","","","","","","","","","","","","","","","","","","","","","","","","","","","","","","","","","","","","","","","","","0","0","0","","","0","0","0","","","","","","","","","","","","","","","","","","","","","","","","","","","","","","","","","","","","","","","","","","","","","","","","","","","","","","","","","","","","","","","","","","","","","","","0","","",""</v>
      </c>
      <c r="DD4" s="613" t="str">
        <f t="shared" si="9"/>
        <v>"","","","","","","","","","","","","","","0","0","0","1","","","","","","","","","2","","","","","","","","","3","","","","","","","","","4","","","","","","","","","5","","","","","","","","","6","","","","","","","","","","","","","","","","","","","","","","","","","","","","","","","","","","","","","","","","","","","","","","","","","","","","","","","","","","","","","","","","","","","","","","","","","","","","","","","","","","","","","","","","","","","","","","","","","","","","","","","","","","","","","","","","","","","","","","","","","","","","","","","","","","","","","","","","","","","","","","","","","","","","","","","","","","","","","","","","","","","","","","","","","","","","","","","","","","","","","","","","","","","","","","","","","","","","","","","","","","","","","","","","","","","","","","","","","","","","","","","","","","","","","","","","","","","","","","","","","","","","","","","","","","","","","","","0","0","0","","","0","0","0","","","","","","","","","","","","","","","","","","","","","","","","","","","","","","","","","","","","","","","","","","","","","","","","","","","","","","","","","","","","","","","","","","","","","","","0","","",""</v>
      </c>
      <c r="DE4" s="613" t="str">
        <f t="shared" si="9"/>
        <v>"","","","","","","","","","","","","","0","0","0","1","","","","","","","","","2","","","","","","","","","3","","","","","","","","","4","","","","","","","","","5","","","","","","","","","6","","","","","","","","","","","","","","","","","","","","","","","","","","","","","","","","","","","","","","","","","","","","","","","","","","","","","","","","","","","","","","","","","","","","","","","","","","","","","","","","","","","","","","","","","","","","","","","","","","","","","","","","","","","","","","","","","","","","","","","","","","","","","","","","","","","","","","","","","","","","","","","","","","","","","","","","","","","","","","","","","","","","","","","","","","","","","","","","","","","","","","","","","","","","","","","","","","","","","","","","","","","","","","","","","","","","","","","","","","","","","","","","","","","","","","","","","","","","","","","","","","","","","","","","","","","","","","","0","0","0","","","0","0","0","","","","","","","","","","","","","","","","","","","","","","","","","","","","","","","","","","","","","","","","","","","","","","","","","","","","","","","","","","","","","","","","","","","","","","","0","","",""</v>
      </c>
      <c r="DF4" s="613" t="str">
        <f t="shared" si="9"/>
        <v>"","","","","","","","","","","","","0","0","0","1","","","","","","","","","2","","","","","","","","","3","","","","","","","","","4","","","","","","","","","5","","","","","","","","","6","","","","","","","","","","","","","","","","","","","","","","","","","","","","","","","","","","","","","","","","","","","","","","","","","","","","","","","","","","","","","","","","","","","","","","","","","","","","","","","","","","","","","","","","","","","","","","","","","","","","","","","","","","","","","","","","","","","","","","","","","","","","","","","","","","","","","","","","","","","","","","","","","","","","","","","","","","","","","","","","","","","","","","","","","","","","","","","","","","","","","","","","","","","","","","","","","","","","","","","","","","","","","","","","","","","","","","","","","","","","","","","","","","","","","","","","","","","","","","","","","","","","","","","","","","","","","","","0","0","0","","","0","0","0","","","","","","","","","","","","","","","","","","","","","","","","","","","","","","","","","","","","","","","","","","","","","","","","","","","","","","","","","","","","","","","","","","","","","","","0","","",""</v>
      </c>
      <c r="DG4" s="613" t="str">
        <f t="shared" si="9"/>
        <v>"","","","","","","","","","","","0","0","0","1","","","","","","","","","2","","","","","","","","","3","","","","","","","","","4","","","","","","","","","5","","","","","","","","","6","","","","","","","","","","","","","","","","","","","","","","","","","","","","","","","","","","","","","","","","","","","","","","","","","","","","","","","","","","","","","","","","","","","","","","","","","","","","","","","","","","","","","","","","","","","","","","","","","","","","","","","","","","","","","","","","","","","","","","","","","","","","","","","","","","","","","","","","","","","","","","","","","","","","","","","","","","","","","","","","","","","","","","","","","","","","","","","","","","","","","","","","","","","","","","","","","","","","","","","","","","","","","","","","","","","","","","","","","","","","","","","","","","","","","","","","","","","","","","","","","","","","","","","","","","","","","","","0","0","0","","","0","0","0","","","","","","","","","","","","","","","","","","","","","","","","","","","","","","","","","","","","","","","","","","","","","","","","","","","","","","","","","","","","","","","","","","","","","","","0","","",""</v>
      </c>
      <c r="DH4" s="613" t="str">
        <f t="shared" si="9"/>
        <v>"","","","","","","","","","","0","0","0","1","","","","","","","","","2","","","","","","","","","3","","","","","","","","","4","","","","","","","","","5","","","","","","","","","6","","","","","","","","","","","","","","","","","","","","","","","","","","","","","","","","","","","","","","","","","","","","","","","","","","","","","","","","","","","","","","","","","","","","","","","","","","","","","","","","","","","","","","","","","","","","","","","","","","","","","","","","","","","","","","","","","","","","","","","","","","","","","","","","","","","","","","","","","","","","","","","","","","","","","","","","","","","","","","","","","","","","","","","","","","","","","","","","","","","","","","","","","","","","","","","","","","","","","","","","","","","","","","","","","","","","","","","","","","","","","","","","","","","","","","","","","","","","","","","","","","","","","","","","","","","","","","","0","0","0","","","0","0","0","","","","","","","","","","","","","","","","","","","","","","","","","","","","","","","","","","","","","","","","","","","","","","","","","","","","","","","","","","","","","","","","","","","","","","","0","","",""</v>
      </c>
      <c r="DI4" s="613" t="str">
        <f t="shared" si="9"/>
        <v>"","","","","","","","","","0","0","0","1","","","","","","","","","2","","","","","","","","","3","","","","","","","","","4","","","","","","","","","5","","","","","","","","","6","","","","","","","","","","","","","","","","","","","","","","","","","","","","","","","","","","","","","","","","","","","","","","","","","","","","","","","","","","","","","","","","","","","","","","","","","","","","","","","","","","","","","","","","","","","","","","","","","","","","","","","","","","","","","","","","","","","","","","","","","","","","","","","","","","","","","","","","","","","","","","","","","","","","","","","","","","","","","","","","","","","","","","","","","","","","","","","","","","","","","","","","","","","","","","","","","","","","","","","","","","","","","","","","","","","","","","","","","","","","","","","","","","","","","","","","","","","","","","","","","","","","","","","","","","","","","","","0","0","0","","","0","0","0","","","","","","","","","","","","","","","","","","","","","","","","","","","","","","","","","","","","","","","","","","","","","","","","","","","","","","","","","","","","","","","","","","","","","","","0","","",""</v>
      </c>
      <c r="DJ4" s="613" t="str">
        <f t="shared" si="9"/>
        <v>"","","","","","","","","0","0","0","1","","","","","","","","","2","","","","","","","","","3","","","","","","","","","4","","","","","","","","","5","","","","","","","","","6","","","","","","","","","","","","","","","","","","","","","","","","","","","","","","","","","","","","","","","","","","","","","","","","","","","","","","","","","","","","","","","","","","","","","","","","","","","","","","","","","","","","","","","","","","","","","","","","","","","","","","","","","","","","","","","","","","","","","","","","","","","","","","","","","","","","","","","","","","","","","","","","","","","","","","","","","","","","","","","","","","","","","","","","","","","","","","","","","","","","","","","","","","","","","","","","","","","","","","","","","","","","","","","","","","","","","","","","","","","","","","","","","","","","","","","","","","","","","","","","","","","","","","","","","","","","","","","0","0","0","","","0","0","0","","","","","","","","","","","","","","","","","","","","","","","","","","","","","","","","","","","","","","","","","","","","","","","","","","","","","","","","","","","","","","","","","","","","","","","0","","",""</v>
      </c>
      <c r="DK4" s="613" t="str">
        <f t="shared" si="9"/>
        <v>"","","","","","","","0","0","0","1","","","","","","","","","2","","","","","","","","","3","","","","","","","","","4","","","","","","","","","5","","","","","","","","","6","","","","","","","","","","","","","","","","","","","","","","","","","","","","","","","","","","","","","","","","","","","","","","","","","","","","","","","","","","","","","","","","","","","","","","","","","","","","","","","","","","","","","","","","","","","","","","","","","","","","","","","","","","","","","","","","","","","","","","","","","","","","","","","","","","","","","","","","","","","","","","","","","","","","","","","","","","","","","","","","","","","","","","","","","","","","","","","","","","","","","","","","","","","","","","","","","","","","","","","","","","","","","","","","","","","","","","","","","","","","","","","","","","","","","","","","","","","","","","","","","","","","","","","","","","","","","","","0","0","0","","","0","0","0","","","","","","","","","","","","","","","","","","","","","","","","","","","","","","","","","","","","","","","","","","","","","","","","","","","","","","","","","","","","","","","","","","","","","","","0","","",""</v>
      </c>
      <c r="DL4" s="613" t="str">
        <f t="shared" si="9"/>
        <v>"","","","","","","0","0","0","1","","","","","","","","","2","","","","","","","","","3","","","","","","","","","4","","","","","","","","","5","","","","","","","","","6","","","","","","","","","","","","","","","","","","","","","","","","","","","","","","","","","","","","","","","","","","","","","","","","","","","","","","","","","","","","","","","","","","","","","","","","","","","","","","","","","","","","","","","","","","","","","","","","","","","","","","","","","","","","","","","","","","","","","","","","","","","","","","","","","","","","","","","","","","","","","","","","","","","","","","","","","","","","","","","","","","","","","","","","","","","","","","","","","","","","","","","","","","","","","","","","","","","","","","","","","","","","","","","","","","","","","","","","","","","","","","","","","","","","","","","","","","","","","","","","","","","","","","","","","","","","","","","0","0","0","","","0","0","0","","","","","","","","","","","","","","","","","","","","","","","","","","","","","","","","","","","","","","","","","","","","","","","","","","","","","","","","","","","","","","","","","","","","","","","0","","",""</v>
      </c>
      <c r="DM4" s="613" t="str">
        <f t="shared" si="9"/>
        <v>"","","","","","0","0","0","1","","","","","","","","","2","","","","","","","","","3","","","","","","","","","4","","","","","","","","","5","","","","","","","","","6","","","","","","","","","","","","","","","","","","","","","","","","","","","","","","","","","","","","","","","","","","","","","","","","","","","","","","","","","","","","","","","","","","","","","","","","","","","","","","","","","","","","","","","","","","","","","","","","","","","","","","","","","","","","","","","","","","","","","","","","","","","","","","","","","","","","","","","","","","","","","","","","","","","","","","","","","","","","","","","","","","","","","","","","","","","","","","","","","","","","","","","","","","","","","","","","","","","","","","","","","","","","","","","","","","","","","","","","","","","","","","","","","","","","","","","","","","","","","","","","","","","","","","","","","","","","","","","0","0","0","","","0","0","0","","","","","","","","","","","","","","","","","","","","","","","","","","","","","","","","","","","","","","","","","","","","","","","","","","","","","","","","","","","","","","","","","","","","","","","0","","",""</v>
      </c>
      <c r="DN4" s="613" t="str">
        <f t="shared" si="9"/>
        <v>"","","","","0","0","0","1","","","","","","","","","2","","","","","","","","","3","","","","","","","","","4","","","","","","","","","5","","","","","","","","","6","","","","","","","","","","","","","","","","","","","","","","","","","","","","","","","","","","","","","","","","","","","","","","","","","","","","","","","","","","","","","","","","","","","","","","","","","","","","","","","","","","","","","","","","","","","","","","","","","","","","","","","","","","","","","","","","","","","","","","","","","","","","","","","","","","","","","","","","","","","","","","","","","","","","","","","","","","","","","","","","","","","","","","","","","","","","","","","","","","","","","","","","","","","","","","","","","","","","","","","","","","","","","","","","","","","","","","","","","","","","","","","","","","","","","","","","","","","","","","","","","","","","","","","","","","","","","","","0","0","0","","","0","0","0","","","","","","","","","","","","","","","","","","","","","","","","","","","","","","","","","","","","","","","","","","","","","","","","","","","","","","","","","","","","","","","","","","","","","","","0","","",""</v>
      </c>
      <c r="DO4" s="613" t="str">
        <f t="shared" si="9"/>
        <v>"","","","0","0","0","1","","","","","","","","","2","","","","","","","","","3","","","","","","","","","4","","","","","","","","","5","","","","","","","","","6","","","","","","","","","","","","","","","","","","","","","","","","","","","","","","","","","","","","","","","","","","","","","","","","","","","","","","","","","","","","","","","","","","","","","","","","","","","","","","","","","","","","","","","","","","","","","","","","","","","","","","","","","","","","","","","","","","","","","","","","","","","","","","","","","","","","","","","","","","","","","","","","","","","","","","","","","","","","","","","","","","","","","","","","","","","","","","","","","","","","","","","","","","","","","","","","","","","","","","","","","","","","","","","","","","","","","","","","","","","","","","","","","","","","","","","","","","","","","","","","","","","","","","","","","","","","","","","0","0","0","","","0","0","0","","","","","","","","","","","","","","","","","","","","","","","","","","","","","","","","","","","","","","","","","","","","","","","","","","","","","","","","","","","","","","","","","","","","","","","0","","",""</v>
      </c>
      <c r="DP4" s="613" t="str">
        <f t="shared" si="9"/>
        <v>"","","0","0","0","1","","","","","","","","","2","","","","","","","","","3","","","","","","","","","4","","","","","","","","","5","","","","","","","","","6","","","","","","","","","","","","","","","","","","","","","","","","","","","","","","","","","","","","","","","","","","","","","","","","","","","","","","","","","","","","","","","","","","","","","","","","","","","","","","","","","","","","","","","","","","","","","","","","","","","","","","","","","","","","","","","","","","","","","","","","","","","","","","","","","","","","","","","","","","","","","","","","","","","","","","","","","","","","","","","","","","","","","","","","","","","","","","","","","","","","","","","","","","","","","","","","","","","","","","","","","","","","","","","","","","","","","","","","","","","","","","","","","","","","","","","","","","","","","","","","","","","","","","","","","","","","","","","0","0","0","","","0","0","0","","","","","","","","","","","","","","","","","","","","","","","","","","","","","","","","","","","","","","","","","","","","","","","","","","","","","","","","","","","","","","","","","","","","","","","0","","",""</v>
      </c>
      <c r="DQ4" s="613" t="str">
        <f t="shared" si="9"/>
        <v>"","0","0","0","1","","","","","","","","","2","","","","","","","","","3","","","","","","","","","4","","","","","","","","","5","","","","","","","","","6","","","","","","","","","","","","","","","","","","","","","","","","","","","","","","","","","","","","","","","","","","","","","","","","","","","","","","","","","","","","","","","","","","","","","","","","","","","","","","","","","","","","","","","","","","","","","","","","","","","","","","","","","","","","","","","","","","","","","","","","","","","","","","","","","","","","","","","","","","","","","","","","","","","","","","","","","","","","","","","","","","","","","","","","","","","","","","","","","","","","","","","","","","","","","","","","","","","","","","","","","","","","","","","","","","","","","","","","","","","","","","","","","","","","","","","","","","","","","","","","","","","","","","","","","","","","","","","0","0","0","","","0","0","0","","","","","","","","","","","","","","","","","","","","","","","","","","","","","","","","","","","","","","","","","","","","","","","","","","","","","","","","","","","","","","","","","","","","","","","0","","",""</v>
      </c>
      <c r="DR4" s="613" t="str">
        <f t="shared" si="9"/>
        <v>"0","0","0","1","","","","","","","","","2","","","","","","","","","3","","","","","","","","","4","","","","","","","","","5","","","","","","","","","6","","","","","","","","","","","","","","","","","","","","","","","","","","","","","","","","","","","","","","","","","","","","","","","","","","","","","","","","","","","","","","","","","","","","","","","","","","","","","","","","","","","","","","","","","","","","","","","","","","","","","","","","","","","","","","","","","","","","","","","","","","","","","","","","","","","","","","","","","","","","","","","","","","","","","","","","","","","","","","","","","","","","","","","","","","","","","","","","","","","","","","","","","","","","","","","","","","","","","","","","","","","","","","","","","","","","","","","","","","","","","","","","","","","","","","","","","","","","","","","","","","","","","","","","","","","","","","","0","0","0","","","0","0","0","","","","","","","","","","","","","","","","","","","","","","","","","","","","","","","","","","","","","","","","","","","","","","","","","","","","","","","","","","","","","","","","","","","","","","","0","","",""</v>
      </c>
      <c r="DS4" s="613" t="str">
        <f t="shared" si="9"/>
        <v>"0","0","1","","","","","","","","","2","","","","","","","","","3","","","","","","","","","4","","","","","","","","","5","","","","","","","","","6","","","","","","","","","","","","","","","","","","","","","","","","","","","","","","","","","","","","","","","","","","","","","","","","","","","","","","","","","","","","","","","","","","","","","","","","","","","","","","","","","","","","","","","","","","","","","","","","","","","","","","","","","","","","","","","","","","","","","","","","","","","","","","","","","","","","","","","","","","","","","","","","","","","","","","","","","","","","","","","","","","","","","","","","","","","","","","","","","","","","","","","","","","","","","","","","","","","","","","","","","","","","","","","","","","","","","","","","","","","","","","","","","","","","","","","","","","","","","","","","","","","","","","","","","","","","","","","0","0","0","","","0","0","0","","","","","","","","","","","","","","","","","","","","","","","","","","","","","","","","","","","","","","","","","","","","","","","","","","","","","","","","","","","","","","","","","","","","","","","0","","",""</v>
      </c>
      <c r="DT4" s="613" t="str">
        <f t="shared" si="9"/>
        <v>"0","1","","","","","","","","","2","","","","","","","","","3","","","","","","","","","4","","","","","","","","","5","","","","","","","","","6","","","","","","","","","","","","","","","","","","","","","","","","","","","","","","","","","","","","","","","","","","","","","","","","","","","","","","","","","","","","","","","","","","","","","","","","","","","","","","","","","","","","","","","","","","","","","","","","","","","","","","","","","","","","","","","","","","","","","","","","","","","","","","","","","","","","","","","","","","","","","","","","","","","","","","","","","","","","","","","","","","","","","","","","","","","","","","","","","","","","","","","","","","","","","","","","","","","","","","","","","","","","","","","","","","","","","","","","","","","","","","","","","","","","","","","","","","","","","","","","","","","","","","","","","","","","","","","0","0","0","","","0","0","0","","","","","","","","","","","","","","","","","","","","","","","","","","","","","","","","","","","","","","","","","","","","","","","","","","","","","","","","","","","","","","","","","","","","","","","0","","",""</v>
      </c>
      <c r="DU4" s="613" t="str">
        <f t="shared" si="9"/>
        <v>"1","","","","","","","","","2","","","","","","","","","3","","","","","","","","","4","","","","","","","","","5","","","","","","","","","6","","","","","","","","","","","","","","","","","","","","","","","","","","","","","","","","","","","","","","","","","","","","","","","","","","","","","","","","","","","","","","","","","","","","","","","","","","","","","","","","","","","","","","","","","","","","","","","","","","","","","","","","","","","","","","","","","","","","","","","","","","","","","","","","","","","","","","","","","","","","","","","","","","","","","","","","","","","","","","","","","","","","","","","","","","","","","","","","","","","","","","","","","","","","","","","","","","","","","","","","","","","","","","","","","","","","","","","","","","","","","","","","","","","","","","","","","","","","","","","","","","","","","","","","","","","","","","","0","0","0","","","0","0","0","","","","","","","","","","","","","","","","","","","","","","","","","","","","","","","","","","","","","","","","","","","","","","","","","","","","","","","","","","","","","","","","","","","","","","","0","","",""</v>
      </c>
      <c r="DV4" s="613" t="str">
        <f t="shared" si="9"/>
        <v>"","","","","","","","","2","","","","","","","","","3","","","","","","","","","4","","","","","","","","","5","","","","","","","","","6","","","","","","","","","","","","","","","","","","","","","","","","","","","","","","","","","","","","","","","","","","","","","","","","","","","","","","","","","","","","","","","","","","","","","","","","","","","","","","","","","","","","","","","","","","","","","","","","","","","","","","","","","","","","","","","","","","","","","","","","","","","","","","","","","","","","","","","","","","","","","","","","","","","","","","","","","","","","","","","","","","","","","","","","","","","","","","","","","","","","","","","","","","","","","","","","","","","","","","","","","","","","","","","","","","","","","","","","","","","","","","","","","","","","","","","","","","","","","","","","","","","","","","","","","","","","","","","0","0","0","","","0","0","0","","","","","","","","","","","","","","","","","","","","","","","","","","","","","","","","","","","","","","","","","","","","","","","","","","","","","","","","","","","","","","","","","","","","","","","0","","",""</v>
      </c>
      <c r="DW4" s="613" t="str">
        <f t="shared" si="9"/>
        <v>"","","","","","","","2","","","","","","","","","3","","","","","","","","","4","","","","","","","","","5","","","","","","","","","6","","","","","","","","","","","","","","","","","","","","","","","","","","","","","","","","","","","","","","","","","","","","","","","","","","","","","","","","","","","","","","","","","","","","","","","","","","","","","","","","","","","","","","","","","","","","","","","","","","","","","","","","","","","","","","","","","","","","","","","","","","","","","","","","","","","","","","","","","","","","","","","","","","","","","","","","","","","","","","","","","","","","","","","","","","","","","","","","","","","","","","","","","","","","","","","","","","","","","","","","","","","","","","","","","","","","","","","","","","","","","","","","","","","","","","","","","","","","","","","","","","","","","","","","","","","","","","","0","0","0","","","0","0","0","","","","","","","","","","","","","","","","","","","","","","","","","","","","","","","","","","","","","","","","","","","","","","","","","","","","","","","","","","","","","","","","","","","","","","","0","","",""</v>
      </c>
      <c r="DX4" s="613" t="str">
        <f t="shared" si="9"/>
        <v>"","","","","","","2","","","","","","","","","3","","","","","","","","","4","","","","","","","","","5","","","","","","","","","6","","","","","","","","","","","","","","","","","","","","","","","","","","","","","","","","","","","","","","","","","","","","","","","","","","","","","","","","","","","","","","","","","","","","","","","","","","","","","","","","","","","","","","","","","","","","","","","","","","","","","","","","","","","","","","","","","","","","","","","","","","","","","","","","","","","","","","","","","","","","","","","","","","","","","","","","","","","","","","","","","","","","","","","","","","","","","","","","","","","","","","","","","","","","","","","","","","","","","","","","","","","","","","","","","","","","","","","","","","","","","","","","","","","","","","","","","","","","","","","","","","","","","","","","","","","","","","","0","0","0","","","0","0","0","","","","","","","","","","","","","","","","","","","","","","","","","","","","","","","","","","","","","","","","","","","","","","","","","","","","","","","","","","","","","","","","","","","","","","","0","","",""</v>
      </c>
      <c r="DY4" s="613" t="str">
        <f t="shared" ref="DY4:GJ4" si="10">+DY3&amp;DZ4</f>
        <v>"","","","","","2","","","","","","","","","3","","","","","","","","","4","","","","","","","","","5","","","","","","","","","6","","","","","","","","","","","","","","","","","","","","","","","","","","","","","","","","","","","","","","","","","","","","","","","","","","","","","","","","","","","","","","","","","","","","","","","","","","","","","","","","","","","","","","","","","","","","","","","","","","","","","","","","","","","","","","","","","","","","","","","","","","","","","","","","","","","","","","","","","","","","","","","","","","","","","","","","","","","","","","","","","","","","","","","","","","","","","","","","","","","","","","","","","","","","","","","","","","","","","","","","","","","","","","","","","","","","","","","","","","","","","","","","","","","","","","","","","","","","","","","","","","","","","","","","","","","","","","","0","0","0","","","0","0","0","","","","","","","","","","","","","","","","","","","","","","","","","","","","","","","","","","","","","","","","","","","","","","","","","","","","","","","","","","","","","","","","","","","","","","","0","","",""</v>
      </c>
      <c r="DZ4" s="613" t="str">
        <f t="shared" si="10"/>
        <v>"","","","","2","","","","","","","","","3","","","","","","","","","4","","","","","","","","","5","","","","","","","","","6","","","","","","","","","","","","","","","","","","","","","","","","","","","","","","","","","","","","","","","","","","","","","","","","","","","","","","","","","","","","","","","","","","","","","","","","","","","","","","","","","","","","","","","","","","","","","","","","","","","","","","","","","","","","","","","","","","","","","","","","","","","","","","","","","","","","","","","","","","","","","","","","","","","","","","","","","","","","","","","","","","","","","","","","","","","","","","","","","","","","","","","","","","","","","","","","","","","","","","","","","","","","","","","","","","","","","","","","","","","","","","","","","","","","","","","","","","","","","","","","","","","","","","","","","","","","","","","0","0","0","","","0","0","0","","","","","","","","","","","","","","","","","","","","","","","","","","","","","","","","","","","","","","","","","","","","","","","","","","","","","","","","","","","","","","","","","","","","","","","0","","",""</v>
      </c>
      <c r="EA4" s="613" t="str">
        <f t="shared" si="10"/>
        <v>"","","","2","","","","","","","","","3","","","","","","","","","4","","","","","","","","","5","","","","","","","","","6","","","","","","","","","","","","","","","","","","","","","","","","","","","","","","","","","","","","","","","","","","","","","","","","","","","","","","","","","","","","","","","","","","","","","","","","","","","","","","","","","","","","","","","","","","","","","","","","","","","","","","","","","","","","","","","","","","","","","","","","","","","","","","","","","","","","","","","","","","","","","","","","","","","","","","","","","","","","","","","","","","","","","","","","","","","","","","","","","","","","","","","","","","","","","","","","","","","","","","","","","","","","","","","","","","","","","","","","","","","","","","","","","","","","","","","","","","","","","","","","","","","","","","","","","","","","","","","0","0","0","","","0","0","0","","","","","","","","","","","","","","","","","","","","","","","","","","","","","","","","","","","","","","","","","","","","","","","","","","","","","","","","","","","","","","","","","","","","","","","0","","",""</v>
      </c>
      <c r="EB4" s="613" t="str">
        <f t="shared" si="10"/>
        <v>"","","2","","","","","","","","","3","","","","","","","","","4","","","","","","","","","5","","","","","","","","","6","","","","","","","","","","","","","","","","","","","","","","","","","","","","","","","","","","","","","","","","","","","","","","","","","","","","","","","","","","","","","","","","","","","","","","","","","","","","","","","","","","","","","","","","","","","","","","","","","","","","","","","","","","","","","","","","","","","","","","","","","","","","","","","","","","","","","","","","","","","","","","","","","","","","","","","","","","","","","","","","","","","","","","","","","","","","","","","","","","","","","","","","","","","","","","","","","","","","","","","","","","","","","","","","","","","","","","","","","","","","","","","","","","","","","","","","","","","","","","","","","","","","","","","","","","","","","","","0","0","0","","","0","0","0","","","","","","","","","","","","","","","","","","","","","","","","","","","","","","","","","","","","","","","","","","","","","","","","","","","","","","","","","","","","","","","","","","","","","","","0","","",""</v>
      </c>
      <c r="EC4" s="613" t="str">
        <f t="shared" si="10"/>
        <v>"","2","","","","","","","","","3","","","","","","","","","4","","","","","","","","","5","","","","","","","","","6","","","","","","","","","","","","","","","","","","","","","","","","","","","","","","","","","","","","","","","","","","","","","","","","","","","","","","","","","","","","","","","","","","","","","","","","","","","","","","","","","","","","","","","","","","","","","","","","","","","","","","","","","","","","","","","","","","","","","","","","","","","","","","","","","","","","","","","","","","","","","","","","","","","","","","","","","","","","","","","","","","","","","","","","","","","","","","","","","","","","","","","","","","","","","","","","","","","","","","","","","","","","","","","","","","","","","","","","","","","","","","","","","","","","","","","","","","","","","","","","","","","","","","","","","","","","","","","0","0","0","","","0","0","0","","","","","","","","","","","","","","","","","","","","","","","","","","","","","","","","","","","","","","","","","","","","","","","","","","","","","","","","","","","","","","","","","","","","","","","0","","",""</v>
      </c>
      <c r="ED4" s="613" t="str">
        <f t="shared" si="10"/>
        <v>"2","","","","","","","","","3","","","","","","","","","4","","","","","","","","","5","","","","","","","","","6","","","","","","","","","","","","","","","","","","","","","","","","","","","","","","","","","","","","","","","","","","","","","","","","","","","","","","","","","","","","","","","","","","","","","","","","","","","","","","","","","","","","","","","","","","","","","","","","","","","","","","","","","","","","","","","","","","","","","","","","","","","","","","","","","","","","","","","","","","","","","","","","","","","","","","","","","","","","","","","","","","","","","","","","","","","","","","","","","","","","","","","","","","","","","","","","","","","","","","","","","","","","","","","","","","","","","","","","","","","","","","","","","","","","","","","","","","","","","","","","","","","","","","","","","","","","","","","0","0","0","","","0","0","0","","","","","","","","","","","","","","","","","","","","","","","","","","","","","","","","","","","","","","","","","","","","","","","","","","","","","","","","","","","","","","","","","","","","","","","0","","",""</v>
      </c>
      <c r="EE4" s="613" t="str">
        <f t="shared" si="10"/>
        <v>"","","","","","","","","3","","","","","","","","","4","","","","","","","","","5","","","","","","","","","6","","","","","","","","","","","","","","","","","","","","","","","","","","","","","","","","","","","","","","","","","","","","","","","","","","","","","","","","","","","","","","","","","","","","","","","","","","","","","","","","","","","","","","","","","","","","","","","","","","","","","","","","","","","","","","","","","","","","","","","","","","","","","","","","","","","","","","","","","","","","","","","","","","","","","","","","","","","","","","","","","","","","","","","","","","","","","","","","","","","","","","","","","","","","","","","","","","","","","","","","","","","","","","","","","","","","","","","","","","","","","","","","","","","","","","","","","","","","","","","","","","","","","","","","","","","","","","","0","0","0","","","0","0","0","","","","","","","","","","","","","","","","","","","","","","","","","","","","","","","","","","","","","","","","","","","","","","","","","","","","","","","","","","","","","","","","","","","","","","","0","","",""</v>
      </c>
      <c r="EF4" s="613" t="str">
        <f t="shared" si="10"/>
        <v>"","","","","","","","3","","","","","","","","","4","","","","","","","","","5","","","","","","","","","6","","","","","","","","","","","","","","","","","","","","","","","","","","","","","","","","","","","","","","","","","","","","","","","","","","","","","","","","","","","","","","","","","","","","","","","","","","","","","","","","","","","","","","","","","","","","","","","","","","","","","","","","","","","","","","","","","","","","","","","","","","","","","","","","","","","","","","","","","","","","","","","","","","","","","","","","","","","","","","","","","","","","","","","","","","","","","","","","","","","","","","","","","","","","","","","","","","","","","","","","","","","","","","","","","","","","","","","","","","","","","","","","","","","","","","","","","","","","","","","","","","","","","","","","","","","","","","","0","0","0","","","0","0","0","","","","","","","","","","","","","","","","","","","","","","","","","","","","","","","","","","","","","","","","","","","","","","","","","","","","","","","","","","","","","","","","","","","","","","","0","","",""</v>
      </c>
      <c r="EG4" s="613" t="str">
        <f t="shared" si="10"/>
        <v>"","","","","","","3","","","","","","","","","4","","","","","","","","","5","","","","","","","","","6","","","","","","","","","","","","","","","","","","","","","","","","","","","","","","","","","","","","","","","","","","","","","","","","","","","","","","","","","","","","","","","","","","","","","","","","","","","","","","","","","","","","","","","","","","","","","","","","","","","","","","","","","","","","","","","","","","","","","","","","","","","","","","","","","","","","","","","","","","","","","","","","","","","","","","","","","","","","","","","","","","","","","","","","","","","","","","","","","","","","","","","","","","","","","","","","","","","","","","","","","","","","","","","","","","","","","","","","","","","","","","","","","","","","","","","","","","","","","","","","","","","","","","","","","","","","","","","0","0","0","","","0","0","0","","","","","","","","","","","","","","","","","","","","","","","","","","","","","","","","","","","","","","","","","","","","","","","","","","","","","","","","","","","","","","","","","","","","","","","0","","",""</v>
      </c>
      <c r="EH4" s="613" t="str">
        <f t="shared" si="10"/>
        <v>"","","","","","3","","","","","","","","","4","","","","","","","","","5","","","","","","","","","6","","","","","","","","","","","","","","","","","","","","","","","","","","","","","","","","","","","","","","","","","","","","","","","","","","","","","","","","","","","","","","","","","","","","","","","","","","","","","","","","","","","","","","","","","","","","","","","","","","","","","","","","","","","","","","","","","","","","","","","","","","","","","","","","","","","","","","","","","","","","","","","","","","","","","","","","","","","","","","","","","","","","","","","","","","","","","","","","","","","","","","","","","","","","","","","","","","","","","","","","","","","","","","","","","","","","","","","","","","","","","","","","","","","","","","","","","","","","","","","","","","","","","","","","","","","","","","","0","0","0","","","0","0","0","","","","","","","","","","","","","","","","","","","","","","","","","","","","","","","","","","","","","","","","","","","","","","","","","","","","","","","","","","","","","","","","","","","","","","","0","","",""</v>
      </c>
      <c r="EI4" s="613" t="str">
        <f t="shared" si="10"/>
        <v>"","","","","3","","","","","","","","","4","","","","","","","","","5","","","","","","","","","6","","","","","","","","","","","","","","","","","","","","","","","","","","","","","","","","","","","","","","","","","","","","","","","","","","","","","","","","","","","","","","","","","","","","","","","","","","","","","","","","","","","","","","","","","","","","","","","","","","","","","","","","","","","","","","","","","","","","","","","","","","","","","","","","","","","","","","","","","","","","","","","","","","","","","","","","","","","","","","","","","","","","","","","","","","","","","","","","","","","","","","","","","","","","","","","","","","","","","","","","","","","","","","","","","","","","","","","","","","","","","","","","","","","","","","","","","","","","","","","","","","","","","","","","","","","","","","","0","0","0","","","0","0","0","","","","","","","","","","","","","","","","","","","","","","","","","","","","","","","","","","","","","","","","","","","","","","","","","","","","","","","","","","","","","","","","","","","","","","","0","","",""</v>
      </c>
      <c r="EJ4" s="613" t="str">
        <f t="shared" si="10"/>
        <v>"","","","3","","","","","","","","","4","","","","","","","","","5","","","","","","","","","6","","","","","","","","","","","","","","","","","","","","","","","","","","","","","","","","","","","","","","","","","","","","","","","","","","","","","","","","","","","","","","","","","","","","","","","","","","","","","","","","","","","","","","","","","","","","","","","","","","","","","","","","","","","","","","","","","","","","","","","","","","","","","","","","","","","","","","","","","","","","","","","","","","","","","","","","","","","","","","","","","","","","","","","","","","","","","","","","","","","","","","","","","","","","","","","","","","","","","","","","","","","","","","","","","","","","","","","","","","","","","","","","","","","","","","","","","","","","","","","","","","","","","","","","","","","","","","","0","0","0","","","0","0","0","","","","","","","","","","","","","","","","","","","","","","","","","","","","","","","","","","","","","","","","","","","","","","","","","","","","","","","","","","","","","","","","","","","","","","","0","","",""</v>
      </c>
      <c r="EK4" s="613" t="str">
        <f t="shared" si="10"/>
        <v>"","","3","","","","","","","","","4","","","","","","","","","5","","","","","","","","","6","","","","","","","","","","","","","","","","","","","","","","","","","","","","","","","","","","","","","","","","","","","","","","","","","","","","","","","","","","","","","","","","","","","","","","","","","","","","","","","","","","","","","","","","","","","","","","","","","","","","","","","","","","","","","","","","","","","","","","","","","","","","","","","","","","","","","","","","","","","","","","","","","","","","","","","","","","","","","","","","","","","","","","","","","","","","","","","","","","","","","","","","","","","","","","","","","","","","","","","","","","","","","","","","","","","","","","","","","","","","","","","","","","","","","","","","","","","","","","","","","","","","","","","","","","","","","","","0","0","0","","","0","0","0","","","","","","","","","","","","","","","","","","","","","","","","","","","","","","","","","","","","","","","","","","","","","","","","","","","","","","","","","","","","","","","","","","","","","","","0","","",""</v>
      </c>
      <c r="EL4" s="613" t="str">
        <f t="shared" si="10"/>
        <v>"","3","","","","","","","","","4","","","","","","","","","5","","","","","","","","","6","","","","","","","","","","","","","","","","","","","","","","","","","","","","","","","","","","","","","","","","","","","","","","","","","","","","","","","","","","","","","","","","","","","","","","","","","","","","","","","","","","","","","","","","","","","","","","","","","","","","","","","","","","","","","","","","","","","","","","","","","","","","","","","","","","","","","","","","","","","","","","","","","","","","","","","","","","","","","","","","","","","","","","","","","","","","","","","","","","","","","","","","","","","","","","","","","","","","","","","","","","","","","","","","","","","","","","","","","","","","","","","","","","","","","","","","","","","","","","","","","","","","","","","","","","","","","","","0","0","0","","","0","0","0","","","","","","","","","","","","","","","","","","","","","","","","","","","","","","","","","","","","","","","","","","","","","","","","","","","","","","","","","","","","","","","","","","","","","","","0","","",""</v>
      </c>
      <c r="EM4" s="613" t="str">
        <f t="shared" si="10"/>
        <v>"3","","","","","","","","","4","","","","","","","","","5","","","","","","","","","6","","","","","","","","","","","","","","","","","","","","","","","","","","","","","","","","","","","","","","","","","","","","","","","","","","","","","","","","","","","","","","","","","","","","","","","","","","","","","","","","","","","","","","","","","","","","","","","","","","","","","","","","","","","","","","","","","","","","","","","","","","","","","","","","","","","","","","","","","","","","","","","","","","","","","","","","","","","","","","","","","","","","","","","","","","","","","","","","","","","","","","","","","","","","","","","","","","","","","","","","","","","","","","","","","","","","","","","","","","","","","","","","","","","","","","","","","","","","","","","","","","","","","","","","","","","","","","","0","0","0","","","0","0","0","","","","","","","","","","","","","","","","","","","","","","","","","","","","","","","","","","","","","","","","","","","","","","","","","","","","","","","","","","","","","","","","","","","","","","","0","","",""</v>
      </c>
      <c r="EN4" s="613" t="str">
        <f t="shared" si="10"/>
        <v>"","","","","","","","","4","","","","","","","","","5","","","","","","","","","6","","","","","","","","","","","","","","","","","","","","","","","","","","","","","","","","","","","","","","","","","","","","","","","","","","","","","","","","","","","","","","","","","","","","","","","","","","","","","","","","","","","","","","","","","","","","","","","","","","","","","","","","","","","","","","","","","","","","","","","","","","","","","","","","","","","","","","","","","","","","","","","","","","","","","","","","","","","","","","","","","","","","","","","","","","","","","","","","","","","","","","","","","","","","","","","","","","","","","","","","","","","","","","","","","","","","","","","","","","","","","","","","","","","","","","","","","","","","","","","","","","","","","","","","","","","","","","","0","0","0","","","0","0","0","","","","","","","","","","","","","","","","","","","","","","","","","","","","","","","","","","","","","","","","","","","","","","","","","","","","","","","","","","","","","","","","","","","","","","","0","","",""</v>
      </c>
      <c r="EO4" s="613" t="str">
        <f t="shared" si="10"/>
        <v>"","","","","","","","4","","","","","","","","","5","","","","","","","","","6","","","","","","","","","","","","","","","","","","","","","","","","","","","","","","","","","","","","","","","","","","","","","","","","","","","","","","","","","","","","","","","","","","","","","","","","","","","","","","","","","","","","","","","","","","","","","","","","","","","","","","","","","","","","","","","","","","","","","","","","","","","","","","","","","","","","","","","","","","","","","","","","","","","","","","","","","","","","","","","","","","","","","","","","","","","","","","","","","","","","","","","","","","","","","","","","","","","","","","","","","","","","","","","","","","","","","","","","","","","","","","","","","","","","","","","","","","","","","","","","","","","","","","","","","","","","","","","0","0","0","","","0","0","0","","","","","","","","","","","","","","","","","","","","","","","","","","","","","","","","","","","","","","","","","","","","","","","","","","","","","","","","","","","","","","","","","","","","","","","0","","",""</v>
      </c>
      <c r="EP4" s="613" t="str">
        <f t="shared" si="10"/>
        <v>"","","","","","","4","","","","","","","","","5","","","","","","","","","6","","","","","","","","","","","","","","","","","","","","","","","","","","","","","","","","","","","","","","","","","","","","","","","","","","","","","","","","","","","","","","","","","","","","","","","","","","","","","","","","","","","","","","","","","","","","","","","","","","","","","","","","","","","","","","","","","","","","","","","","","","","","","","","","","","","","","","","","","","","","","","","","","","","","","","","","","","","","","","","","","","","","","","","","","","","","","","","","","","","","","","","","","","","","","","","","","","","","","","","","","","","","","","","","","","","","","","","","","","","","","","","","","","","","","","","","","","","","","","","","","","","","","","","","","","","","","","","0","0","0","","","0","0","0","","","","","","","","","","","","","","","","","","","","","","","","","","","","","","","","","","","","","","","","","","","","","","","","","","","","","","","","","","","","","","","","","","","","","","","0","","",""</v>
      </c>
      <c r="EQ4" s="613" t="str">
        <f t="shared" si="10"/>
        <v>"","","","","","4","","","","","","","","","5","","","","","","","","","6","","","","","","","","","","","","","","","","","","","","","","","","","","","","","","","","","","","","","","","","","","","","","","","","","","","","","","","","","","","","","","","","","","","","","","","","","","","","","","","","","","","","","","","","","","","","","","","","","","","","","","","","","","","","","","","","","","","","","","","","","","","","","","","","","","","","","","","","","","","","","","","","","","","","","","","","","","","","","","","","","","","","","","","","","","","","","","","","","","","","","","","","","","","","","","","","","","","","","","","","","","","","","","","","","","","","","","","","","","","","","","","","","","","","","","","","","","","","","","","","","","","","","","","","","","","","","","","0","0","0","","","0","0","0","","","","","","","","","","","","","","","","","","","","","","","","","","","","","","","","","","","","","","","","","","","","","","","","","","","","","","","","","","","","","","","","","","","","","","","0","","",""</v>
      </c>
      <c r="ER4" s="613" t="str">
        <f t="shared" si="10"/>
        <v>"","","","","4","","","","","","","","","5","","","","","","","","","6","","","","","","","","","","","","","","","","","","","","","","","","","","","","","","","","","","","","","","","","","","","","","","","","","","","","","","","","","","","","","","","","","","","","","","","","","","","","","","","","","","","","","","","","","","","","","","","","","","","","","","","","","","","","","","","","","","","","","","","","","","","","","","","","","","","","","","","","","","","","","","","","","","","","","","","","","","","","","","","","","","","","","","","","","","","","","","","","","","","","","","","","","","","","","","","","","","","","","","","","","","","","","","","","","","","","","","","","","","","","","","","","","","","","","","","","","","","","","","","","","","","","","","","","","","","","","","","0","0","0","","","0","0","0","","","","","","","","","","","","","","","","","","","","","","","","","","","","","","","","","","","","","","","","","","","","","","","","","","","","","","","","","","","","","","","","","","","","","","","0","","",""</v>
      </c>
      <c r="ES4" s="613" t="str">
        <f t="shared" si="10"/>
        <v>"","","","4","","","","","","","","","5","","","","","","","","","6","","","","","","","","","","","","","","","","","","","","","","","","","","","","","","","","","","","","","","","","","","","","","","","","","","","","","","","","","","","","","","","","","","","","","","","","","","","","","","","","","","","","","","","","","","","","","","","","","","","","","","","","","","","","","","","","","","","","","","","","","","","","","","","","","","","","","","","","","","","","","","","","","","","","","","","","","","","","","","","","","","","","","","","","","","","","","","","","","","","","","","","","","","","","","","","","","","","","","","","","","","","","","","","","","","","","","","","","","","","","","","","","","","","","","","","","","","","","","","","","","","","","","","","","","","","","","","","0","0","0","","","0","0","0","","","","","","","","","","","","","","","","","","","","","","","","","","","","","","","","","","","","","","","","","","","","","","","","","","","","","","","","","","","","","","","","","","","","","","","0","","",""</v>
      </c>
      <c r="ET4" s="613" t="str">
        <f t="shared" si="10"/>
        <v>"","","4","","","","","","","","","5","","","","","","","","","6","","","","","","","","","","","","","","","","","","","","","","","","","","","","","","","","","","","","","","","","","","","","","","","","","","","","","","","","","","","","","","","","","","","","","","","","","","","","","","","","","","","","","","","","","","","","","","","","","","","","","","","","","","","","","","","","","","","","","","","","","","","","","","","","","","","","","","","","","","","","","","","","","","","","","","","","","","","","","","","","","","","","","","","","","","","","","","","","","","","","","","","","","","","","","","","","","","","","","","","","","","","","","","","","","","","","","","","","","","","","","","","","","","","","","","","","","","","","","","","","","","","","","","","","","","","","","","","0","0","0","","","0","0","0","","","","","","","","","","","","","","","","","","","","","","","","","","","","","","","","","","","","","","","","","","","","","","","","","","","","","","","","","","","","","","","","","","","","","","","0","","",""</v>
      </c>
      <c r="EU4" s="613" t="str">
        <f t="shared" si="10"/>
        <v>"","4","","","","","","","","","5","","","","","","","","","6","","","","","","","","","","","","","","","","","","","","","","","","","","","","","","","","","","","","","","","","","","","","","","","","","","","","","","","","","","","","","","","","","","","","","","","","","","","","","","","","","","","","","","","","","","","","","","","","","","","","","","","","","","","","","","","","","","","","","","","","","","","","","","","","","","","","","","","","","","","","","","","","","","","","","","","","","","","","","","","","","","","","","","","","","","","","","","","","","","","","","","","","","","","","","","","","","","","","","","","","","","","","","","","","","","","","","","","","","","","","","","","","","","","","","","","","","","","","","","","","","","","","","","","","","","","","","","","0","0","0","","","0","0","0","","","","","","","","","","","","","","","","","","","","","","","","","","","","","","","","","","","","","","","","","","","","","","","","","","","","","","","","","","","","","","","","","","","","","","","0","","",""</v>
      </c>
      <c r="EV4" s="613" t="str">
        <f t="shared" si="10"/>
        <v>"4","","","","","","","","","5","","","","","","","","","6","","","","","","","","","","","","","","","","","","","","","","","","","","","","","","","","","","","","","","","","","","","","","","","","","","","","","","","","","","","","","","","","","","","","","","","","","","","","","","","","","","","","","","","","","","","","","","","","","","","","","","","","","","","","","","","","","","","","","","","","","","","","","","","","","","","","","","","","","","","","","","","","","","","","","","","","","","","","","","","","","","","","","","","","","","","","","","","","","","","","","","","","","","","","","","","","","","","","","","","","","","","","","","","","","","","","","","","","","","","","","","","","","","","","","","","","","","","","","","","","","","","","","","","","","","","","","","","0","0","0","","","0","0","0","","","","","","","","","","","","","","","","","","","","","","","","","","","","","","","","","","","","","","","","","","","","","","","","","","","","","","","","","","","","","","","","","","","","","","","0","","",""</v>
      </c>
      <c r="EW4" s="613" t="str">
        <f t="shared" si="10"/>
        <v>"","","","","","","","","5","","","","","","","","","6","","","","","","","","","","","","","","","","","","","","","","","","","","","","","","","","","","","","","","","","","","","","","","","","","","","","","","","","","","","","","","","","","","","","","","","","","","","","","","","","","","","","","","","","","","","","","","","","","","","","","","","","","","","","","","","","","","","","","","","","","","","","","","","","","","","","","","","","","","","","","","","","","","","","","","","","","","","","","","","","","","","","","","","","","","","","","","","","","","","","","","","","","","","","","","","","","","","","","","","","","","","","","","","","","","","","","","","","","","","","","","","","","","","","","","","","","","","","","","","","","","","","","","","","","","","","","","","0","0","0","","","0","0","0","","","","","","","","","","","","","","","","","","","","","","","","","","","","","","","","","","","","","","","","","","","","","","","","","","","","","","","","","","","","","","","","","","","","","","","0","","",""</v>
      </c>
      <c r="EX4" s="613" t="str">
        <f t="shared" si="10"/>
        <v>"","","","","","","","5","","","","","","","","","6","","","","","","","","","","","","","","","","","","","","","","","","","","","","","","","","","","","","","","","","","","","","","","","","","","","","","","","","","","","","","","","","","","","","","","","","","","","","","","","","","","","","","","","","","","","","","","","","","","","","","","","","","","","","","","","","","","","","","","","","","","","","","","","","","","","","","","","","","","","","","","","","","","","","","","","","","","","","","","","","","","","","","","","","","","","","","","","","","","","","","","","","","","","","","","","","","","","","","","","","","","","","","","","","","","","","","","","","","","","","","","","","","","","","","","","","","","","","","","","","","","","","","","","","","","","","","","","0","0","0","","","0","0","0","","","","","","","","","","","","","","","","","","","","","","","","","","","","","","","","","","","","","","","","","","","","","","","","","","","","","","","","","","","","","","","","","","","","","","","0","","",""</v>
      </c>
      <c r="EY4" s="613" t="str">
        <f t="shared" si="10"/>
        <v>"","","","","","","5","","","","","","","","","6","","","","","","","","","","","","","","","","","","","","","","","","","","","","","","","","","","","","","","","","","","","","","","","","","","","","","","","","","","","","","","","","","","","","","","","","","","","","","","","","","","","","","","","","","","","","","","","","","","","","","","","","","","","","","","","","","","","","","","","","","","","","","","","","","","","","","","","","","","","","","","","","","","","","","","","","","","","","","","","","","","","","","","","","","","","","","","","","","","","","","","","","","","","","","","","","","","","","","","","","","","","","","","","","","","","","","","","","","","","","","","","","","","","","","","","","","","","","","","","","","","","","","","","","","","","","","","","0","0","0","","","0","0","0","","","","","","","","","","","","","","","","","","","","","","","","","","","","","","","","","","","","","","","","","","","","","","","","","","","","","","","","","","","","","","","","","","","","","","","0","","",""</v>
      </c>
      <c r="EZ4" s="613" t="str">
        <f t="shared" si="10"/>
        <v>"","","","","","5","","","","","","","","","6","","","","","","","","","","","","","","","","","","","","","","","","","","","","","","","","","","","","","","","","","","","","","","","","","","","","","","","","","","","","","","","","","","","","","","","","","","","","","","","","","","","","","","","","","","","","","","","","","","","","","","","","","","","","","","","","","","","","","","","","","","","","","","","","","","","","","","","","","","","","","","","","","","","","","","","","","","","","","","","","","","","","","","","","","","","","","","","","","","","","","","","","","","","","","","","","","","","","","","","","","","","","","","","","","","","","","","","","","","","","","","","","","","","","","","","","","","","","","","","","","","","","","","","","","","","","","","","0","0","0","","","0","0","0","","","","","","","","","","","","","","","","","","","","","","","","","","","","","","","","","","","","","","","","","","","","","","","","","","","","","","","","","","","","","","","","","","","","","","","0","","",""</v>
      </c>
      <c r="FA4" s="613" t="str">
        <f t="shared" si="10"/>
        <v>"","","","","5","","","","","","","","","6","","","","","","","","","","","","","","","","","","","","","","","","","","","","","","","","","","","","","","","","","","","","","","","","","","","","","","","","","","","","","","","","","","","","","","","","","","","","","","","","","","","","","","","","","","","","","","","","","","","","","","","","","","","","","","","","","","","","","","","","","","","","","","","","","","","","","","","","","","","","","","","","","","","","","","","","","","","","","","","","","","","","","","","","","","","","","","","","","","","","","","","","","","","","","","","","","","","","","","","","","","","","","","","","","","","","","","","","","","","","","","","","","","","","","","","","","","","","","","","","","","","","","","","","","","","","","","","0","0","0","","","0","0","0","","","","","","","","","","","","","","","","","","","","","","","","","","","","","","","","","","","","","","","","","","","","","","","","","","","","","","","","","","","","","","","","","","","","","","","0","","",""</v>
      </c>
      <c r="FB4" s="613" t="str">
        <f t="shared" si="10"/>
        <v>"","","","5","","","","","","","","","6","","","","","","","","","","","","","","","","","","","","","","","","","","","","","","","","","","","","","","","","","","","","","","","","","","","","","","","","","","","","","","","","","","","","","","","","","","","","","","","","","","","","","","","","","","","","","","","","","","","","","","","","","","","","","","","","","","","","","","","","","","","","","","","","","","","","","","","","","","","","","","","","","","","","","","","","","","","","","","","","","","","","","","","","","","","","","","","","","","","","","","","","","","","","","","","","","","","","","","","","","","","","","","","","","","","","","","","","","","","","","","","","","","","","","","","","","","","","","","","","","","","","","","","","","","","","","","","0","0","0","","","0","0","0","","","","","","","","","","","","","","","","","","","","","","","","","","","","","","","","","","","","","","","","","","","","","","","","","","","","","","","","","","","","","","","","","","","","","","","0","","",""</v>
      </c>
      <c r="FC4" s="613" t="str">
        <f t="shared" si="10"/>
        <v>"","","5","","","","","","","","","6","","","","","","","","","","","","","","","","","","","","","","","","","","","","","","","","","","","","","","","","","","","","","","","","","","","","","","","","","","","","","","","","","","","","","","","","","","","","","","","","","","","","","","","","","","","","","","","","","","","","","","","","","","","","","","","","","","","","","","","","","","","","","","","","","","","","","","","","","","","","","","","","","","","","","","","","","","","","","","","","","","","","","","","","","","","","","","","","","","","","","","","","","","","","","","","","","","","","","","","","","","","","","","","","","","","","","","","","","","","","","","","","","","","","","","","","","","","","","","","","","","","","","","","","","","","","","","","0","0","0","","","0","0","0","","","","","","","","","","","","","","","","","","","","","","","","","","","","","","","","","","","","","","","","","","","","","","","","","","","","","","","","","","","","","","","","","","","","","","","0","","",""</v>
      </c>
      <c r="FD4" s="613" t="str">
        <f t="shared" si="10"/>
        <v>"","5","","","","","","","","","6","","","","","","","","","","","","","","","","","","","","","","","","","","","","","","","","","","","","","","","","","","","","","","","","","","","","","","","","","","","","","","","","","","","","","","","","","","","","","","","","","","","","","","","","","","","","","","","","","","","","","","","","","","","","","","","","","","","","","","","","","","","","","","","","","","","","","","","","","","","","","","","","","","","","","","","","","","","","","","","","","","","","","","","","","","","","","","","","","","","","","","","","","","","","","","","","","","","","","","","","","","","","","","","","","","","","","","","","","","","","","","","","","","","","","","","","","","","","","","","","","","","","","","","","","","","","","","","0","0","0","","","0","0","0","","","","","","","","","","","","","","","","","","","","","","","","","","","","","","","","","","","","","","","","","","","","","","","","","","","","","","","","","","","","","","","","","","","","","","","0","","",""</v>
      </c>
      <c r="FE4" s="613" t="str">
        <f t="shared" si="10"/>
        <v>"5","","","","","","","","","6","","","","","","","","","","","","","","","","","","","","","","","","","","","","","","","","","","","","","","","","","","","","","","","","","","","","","","","","","","","","","","","","","","","","","","","","","","","","","","","","","","","","","","","","","","","","","","","","","","","","","","","","","","","","","","","","","","","","","","","","","","","","","","","","","","","","","","","","","","","","","","","","","","","","","","","","","","","","","","","","","","","","","","","","","","","","","","","","","","","","","","","","","","","","","","","","","","","","","","","","","","","","","","","","","","","","","","","","","","","","","","","","","","","","","","","","","","","","","","","","","","","","","","","","","","","","","","","0","0","0","","","0","0","0","","","","","","","","","","","","","","","","","","","","","","","","","","","","","","","","","","","","","","","","","","","","","","","","","","","","","","","","","","","","","","","","","","","","","","","0","","",""</v>
      </c>
      <c r="FF4" s="613" t="str">
        <f t="shared" si="10"/>
        <v>"","","","","","","","","6","","","","","","","","","","","","","","","","","","","","","","","","","","","","","","","","","","","","","","","","","","","","","","","","","","","","","","","","","","","","","","","","","","","","","","","","","","","","","","","","","","","","","","","","","","","","","","","","","","","","","","","","","","","","","","","","","","","","","","","","","","","","","","","","","","","","","","","","","","","","","","","","","","","","","","","","","","","","","","","","","","","","","","","","","","","","","","","","","","","","","","","","","","","","","","","","","","","","","","","","","","","","","","","","","","","","","","","","","","","","","","","","","","","","","","","","","","","","","","","","","","","","","","","","","","","","","","","0","0","0","","","0","0","0","","","","","","","","","","","","","","","","","","","","","","","","","","","","","","","","","","","","","","","","","","","","","","","","","","","","","","","","","","","","","","","","","","","","","","","0","","",""</v>
      </c>
      <c r="FG4" s="613" t="str">
        <f t="shared" si="10"/>
        <v>"","","","","","","","6","","","","","","","","","","","","","","","","","","","","","","","","","","","","","","","","","","","","","","","","","","","","","","","","","","","","","","","","","","","","","","","","","","","","","","","","","","","","","","","","","","","","","","","","","","","","","","","","","","","","","","","","","","","","","","","","","","","","","","","","","","","","","","","","","","","","","","","","","","","","","","","","","","","","","","","","","","","","","","","","","","","","","","","","","","","","","","","","","","","","","","","","","","","","","","","","","","","","","","","","","","","","","","","","","","","","","","","","","","","","","","","","","","","","","","","","","","","","","","","","","","","","","","","","","","","","","","","0","0","0","","","0","0","0","","","","","","","","","","","","","","","","","","","","","","","","","","","","","","","","","","","","","","","","","","","","","","","","","","","","","","","","","","","","","","","","","","","","","","","0","","",""</v>
      </c>
      <c r="FH4" s="613" t="str">
        <f t="shared" si="10"/>
        <v>"","","","","","","6","","","","","","","","","","","","","","","","","","","","","","","","","","","","","","","","","","","","","","","","","","","","","","","","","","","","","","","","","","","","","","","","","","","","","","","","","","","","","","","","","","","","","","","","","","","","","","","","","","","","","","","","","","","","","","","","","","","","","","","","","","","","","","","","","","","","","","","","","","","","","","","","","","","","","","","","","","","","","","","","","","","","","","","","","","","","","","","","","","","","","","","","","","","","","","","","","","","","","","","","","","","","","","","","","","","","","","","","","","","","","","","","","","","","","","","","","","","","","","","","","","","","","","","","","","","","","","","0","0","0","","","0","0","0","","","","","","","","","","","","","","","","","","","","","","","","","","","","","","","","","","","","","","","","","","","","","","","","","","","","","","","","","","","","","","","","","","","","","","","0","","",""</v>
      </c>
      <c r="FI4" s="613" t="str">
        <f t="shared" si="10"/>
        <v>"","","","","","6","","","","","","","","","","","","","","","","","","","","","","","","","","","","","","","","","","","","","","","","","","","","","","","","","","","","","","","","","","","","","","","","","","","","","","","","","","","","","","","","","","","","","","","","","","","","","","","","","","","","","","","","","","","","","","","","","","","","","","","","","","","","","","","","","","","","","","","","","","","","","","","","","","","","","","","","","","","","","","","","","","","","","","","","","","","","","","","","","","","","","","","","","","","","","","","","","","","","","","","","","","","","","","","","","","","","","","","","","","","","","","","","","","","","","","","","","","","","","","","","","","","","","","","","","","","","","","","0","0","0","","","0","0","0","","","","","","","","","","","","","","","","","","","","","","","","","","","","","","","","","","","","","","","","","","","","","","","","","","","","","","","","","","","","","","","","","","","","","","","0","","",""</v>
      </c>
      <c r="FJ4" s="613" t="str">
        <f t="shared" si="10"/>
        <v>"","","","","6","","","","","","","","","","","","","","","","","","","","","","","","","","","","","","","","","","","","","","","","","","","","","","","","","","","","","","","","","","","","","","","","","","","","","","","","","","","","","","","","","","","","","","","","","","","","","","","","","","","","","","","","","","","","","","","","","","","","","","","","","","","","","","","","","","","","","","","","","","","","","","","","","","","","","","","","","","","","","","","","","","","","","","","","","","","","","","","","","","","","","","","","","","","","","","","","","","","","","","","","","","","","","","","","","","","","","","","","","","","","","","","","","","","","","","","","","","","","","","","","","","","","","","","","","","","","","","","0","0","0","","","0","0","0","","","","","","","","","","","","","","","","","","","","","","","","","","","","","","","","","","","","","","","","","","","","","","","","","","","","","","","","","","","","","","","","","","","","","","","0","","",""</v>
      </c>
      <c r="FK4" s="613" t="str">
        <f t="shared" si="10"/>
        <v>"","","","6","","","","","","","","","","","","","","","","","","","","","","","","","","","","","","","","","","","","","","","","","","","","","","","","","","","","","","","","","","","","","","","","","","","","","","","","","","","","","","","","","","","","","","","","","","","","","","","","","","","","","","","","","","","","","","","","","","","","","","","","","","","","","","","","","","","","","","","","","","","","","","","","","","","","","","","","","","","","","","","","","","","","","","","","","","","","","","","","","","","","","","","","","","","","","","","","","","","","","","","","","","","","","","","","","","","","","","","","","","","","","","","","","","","","","","","","","","","","","","","","","","","","","","","","","","","","","","","0","0","0","","","0","0","0","","","","","","","","","","","","","","","","","","","","","","","","","","","","","","","","","","","","","","","","","","","","","","","","","","","","","","","","","","","","","","","","","","","","","","","0","","",""</v>
      </c>
      <c r="FL4" s="613" t="str">
        <f t="shared" si="10"/>
        <v>"","","6","","","","","","","","","","","","","","","","","","","","","","","","","","","","","","","","","","","","","","","","","","","","","","","","","","","","","","","","","","","","","","","","","","","","","","","","","","","","","","","","","","","","","","","","","","","","","","","","","","","","","","","","","","","","","","","","","","","","","","","","","","","","","","","","","","","","","","","","","","","","","","","","","","","","","","","","","","","","","","","","","","","","","","","","","","","","","","","","","","","","","","","","","","","","","","","","","","","","","","","","","","","","","","","","","","","","","","","","","","","","","","","","","","","","","","","","","","","","","","","","","","","","","","","","","","","","","","","0","0","0","","","0","0","0","","","","","","","","","","","","","","","","","","","","","","","","","","","","","","","","","","","","","","","","","","","","","","","","","","","","","","","","","","","","","","","","","","","","","","","0","","",""</v>
      </c>
      <c r="FM4" s="613" t="str">
        <f t="shared" si="10"/>
        <v>"","6","","","","","","","","","","","","","","","","","","","","","","","","","","","","","","","","","","","","","","","","","","","","","","","","","","","","","","","","","","","","","","","","","","","","","","","","","","","","","","","","","","","","","","","","","","","","","","","","","","","","","","","","","","","","","","","","","","","","","","","","","","","","","","","","","","","","","","","","","","","","","","","","","","","","","","","","","","","","","","","","","","","","","","","","","","","","","","","","","","","","","","","","","","","","","","","","","","","","","","","","","","","","","","","","","","","","","","","","","","","","","","","","","","","","","","","","","","","","","","","","","","","","","","","","","","","","","","","0","0","0","","","0","0","0","","","","","","","","","","","","","","","","","","","","","","","","","","","","","","","","","","","","","","","","","","","","","","","","","","","","","","","","","","","","","","","","","","","","","","","0","","",""</v>
      </c>
      <c r="FN4" s="613" t="str">
        <f t="shared" si="10"/>
        <v>"6","","","","","","","","","","","","","","","","","","","","","","","","","","","","","","","","","","","","","","","","","","","","","","","","","","","","","","","","","","","","","","","","","","","","","","","","","","","","","","","","","","","","","","","","","","","","","","","","","","","","","","","","","","","","","","","","","","","","","","","","","","","","","","","","","","","","","","","","","","","","","","","","","","","","","","","","","","","","","","","","","","","","","","","","","","","","","","","","","","","","","","","","","","","","","","","","","","","","","","","","","","","","","","","","","","","","","","","","","","","","","","","","","","","","","","","","","","","","","","","","","","","","","","","","","","","","","","","0","0","0","","","0","0","0","","","","","","","","","","","","","","","","","","","","","","","","","","","","","","","","","","","","","","","","","","","","","","","","","","","","","","","","","","","","","","","","","","","","","","","0","","",""</v>
      </c>
      <c r="FO4" s="613" t="str">
        <f t="shared" si="10"/>
        <v>"","","","","","","","","","","","","","","","","","","","","","","","","","","","","","","","","","","","","","","","","","","","","","","","","","","","","","","","","","","","","","","","","","","","","","","","","","","","","","","","","","","","","","","","","","","","","","","","","","","","","","","","","","","","","","","","","","","","","","","","","","","","","","","","","","","","","","","","","","","","","","","","","","","","","","","","","","","","","","","","","","","","","","","","","","","","","","","","","","","","","","","","","","","","","","","","","","","","","","","","","","","","","","","","","","","","","","","","","","","","","","","","","","","","","","","","","","","","","","","","","","","","","","","","","","","","","","","0","0","0","","","0","0","0","","","","","","","","","","","","","","","","","","","","","","","","","","","","","","","","","","","","","","","","","","","","","","","","","","","","","","","","","","","","","","","","","","","","","","","0","","",""</v>
      </c>
      <c r="FP4" s="613" t="str">
        <f t="shared" si="10"/>
        <v>"","","","","","","","","","","","","","","","","","","","","","","","","","","","","","","","","","","","","","","","","","","","","","","","","","","","","","","","","","","","","","","","","","","","","","","","","","","","","","","","","","","","","","","","","","","","","","","","","","","","","","","","","","","","","","","","","","","","","","","","","","","","","","","","","","","","","","","","","","","","","","","","","","","","","","","","","","","","","","","","","","","","","","","","","","","","","","","","","","","","","","","","","","","","","","","","","","","","","","","","","","","","","","","","","","","","","","","","","","","","","","","","","","","","","","","","","","","","","","","","","","","","","","","","","","","","","","0","0","0","","","0","0","0","","","","","","","","","","","","","","","","","","","","","","","","","","","","","","","","","","","","","","","","","","","","","","","","","","","","","","","","","","","","","","","","","","","","","","","0","","",""</v>
      </c>
      <c r="FQ4" s="613" t="str">
        <f t="shared" si="10"/>
        <v>"","","","","","","","","","","","","","","","","","","","","","","","","","","","","","","","","","","","","","","","","","","","","","","","","","","","","","","","","","","","","","","","","","","","","","","","","","","","","","","","","","","","","","","","","","","","","","","","","","","","","","","","","","","","","","","","","","","","","","","","","","","","","","","","","","","","","","","","","","","","","","","","","","","","","","","","","","","","","","","","","","","","","","","","","","","","","","","","","","","","","","","","","","","","","","","","","","","","","","","","","","","","","","","","","","","","","","","","","","","","","","","","","","","","","","","","","","","","","","","","","","","","","","","","","","","","","0","0","0","","","0","0","0","","","","","","","","","","","","","","","","","","","","","","","","","","","","","","","","","","","","","","","","","","","","","","","","","","","","","","","","","","","","","","","","","","","","","","","0","","",""</v>
      </c>
      <c r="FR4" s="613" t="str">
        <f t="shared" si="10"/>
        <v>"","","","","","","","","","","","","","","","","","","","","","","","","","","","","","","","","","","","","","","","","","","","","","","","","","","","","","","","","","","","","","","","","","","","","","","","","","","","","","","","","","","","","","","","","","","","","","","","","","","","","","","","","","","","","","","","","","","","","","","","","","","","","","","","","","","","","","","","","","","","","","","","","","","","","","","","","","","","","","","","","","","","","","","","","","","","","","","","","","","","","","","","","","","","","","","","","","","","","","","","","","","","","","","","","","","","","","","","","","","","","","","","","","","","","","","","","","","","","","","","","","","","","","","","","","","","0","0","0","","","0","0","0","","","","","","","","","","","","","","","","","","","","","","","","","","","","","","","","","","","","","","","","","","","","","","","","","","","","","","","","","","","","","","","","","","","","","","","0","","",""</v>
      </c>
      <c r="FS4" s="613" t="str">
        <f t="shared" si="10"/>
        <v>"","","","","","","","","","","","","","","","","","","","","","","","","","","","","","","","","","","","","","","","","","","","","","","","","","","","","","","","","","","","","","","","","","","","","","","","","","","","","","","","","","","","","","","","","","","","","","","","","","","","","","","","","","","","","","","","","","","","","","","","","","","","","","","","","","","","","","","","","","","","","","","","","","","","","","","","","","","","","","","","","","","","","","","","","","","","","","","","","","","","","","","","","","","","","","","","","","","","","","","","","","","","","","","","","","","","","","","","","","","","","","","","","","","","","","","","","","","","","","","","","","","","","","","","","","","0","0","0","","","0","0","0","","","","","","","","","","","","","","","","","","","","","","","","","","","","","","","","","","","","","","","","","","","","","","","","","","","","","","","","","","","","","","","","","","","","","","","0","","",""</v>
      </c>
      <c r="FT4" s="613" t="str">
        <f t="shared" si="10"/>
        <v>"","","","","","","","","","","","","","","","","","","","","","","","","","","","","","","","","","","","","","","","","","","","","","","","","","","","","","","","","","","","","","","","","","","","","","","","","","","","","","","","","","","","","","","","","","","","","","","","","","","","","","","","","","","","","","","","","","","","","","","","","","","","","","","","","","","","","","","","","","","","","","","","","","","","","","","","","","","","","","","","","","","","","","","","","","","","","","","","","","","","","","","","","","","","","","","","","","","","","","","","","","","","","","","","","","","","","","","","","","","","","","","","","","","","","","","","","","","","","","","","","","","","","","","","","","0","0","0","","","0","0","0","","","","","","","","","","","","","","","","","","","","","","","","","","","","","","","","","","","","","","","","","","","","","","","","","","","","","","","","","","","","","","","","","","","","","","","0","","",""</v>
      </c>
      <c r="FU4" s="613" t="str">
        <f t="shared" si="10"/>
        <v>"","","","","","","","","","","","","","","","","","","","","","","","","","","","","","","","","","","","","","","","","","","","","","","","","","","","","","","","","","","","","","","","","","","","","","","","","","","","","","","","","","","","","","","","","","","","","","","","","","","","","","","","","","","","","","","","","","","","","","","","","","","","","","","","","","","","","","","","","","","","","","","","","","","","","","","","","","","","","","","","","","","","","","","","","","","","","","","","","","","","","","","","","","","","","","","","","","","","","","","","","","","","","","","","","","","","","","","","","","","","","","","","","","","","","","","","","","","","","","","","","","","","","","","","","0","0","0","","","0","0","0","","","","","","","","","","","","","","","","","","","","","","","","","","","","","","","","","","","","","","","","","","","","","","","","","","","","","","","","","","","","","","","","","","","","","","","0","","",""</v>
      </c>
      <c r="FV4" s="613" t="str">
        <f t="shared" si="10"/>
        <v>"","","","","","","","","","","","","","","","","","","","","","","","","","","","","","","","","","","","","","","","","","","","","","","","","","","","","","","","","","","","","","","","","","","","","","","","","","","","","","","","","","","","","","","","","","","","","","","","","","","","","","","","","","","","","","","","","","","","","","","","","","","","","","","","","","","","","","","","","","","","","","","","","","","","","","","","","","","","","","","","","","","","","","","","","","","","","","","","","","","","","","","","","","","","","","","","","","","","","","","","","","","","","","","","","","","","","","","","","","","","","","","","","","","","","","","","","","","","","","","","","","","","","","","","0","0","0","","","0","0","0","","","","","","","","","","","","","","","","","","","","","","","","","","","","","","","","","","","","","","","","","","","","","","","","","","","","","","","","","","","","","","","","","","","","","","","0","","",""</v>
      </c>
      <c r="FW4" s="613" t="str">
        <f t="shared" si="10"/>
        <v>"","","","","","","","","","","","","","","","","","","","","","","","","","","","","","","","","","","","","","","","","","","","","","","","","","","","","","","","","","","","","","","","","","","","","","","","","","","","","","","","","","","","","","","","","","","","","","","","","","","","","","","","","","","","","","","","","","","","","","","","","","","","","","","","","","","","","","","","","","","","","","","","","","","","","","","","","","","","","","","","","","","","","","","","","","","","","","","","","","","","","","","","","","","","","","","","","","","","","","","","","","","","","","","","","","","","","","","","","","","","","","","","","","","","","","","","","","","","","","","","","","","","","","","0","0","0","","","0","0","0","","","","","","","","","","","","","","","","","","","","","","","","","","","","","","","","","","","","","","","","","","","","","","","","","","","","","","","","","","","","","","","","","","","","","","","0","","",""</v>
      </c>
      <c r="FX4" s="613" t="str">
        <f t="shared" si="10"/>
        <v>"","","","","","","","","","","","","","","","","","","","","","","","","","","","","","","","","","","","","","","","","","","","","","","","","","","","","","","","","","","","","","","","","","","","","","","","","","","","","","","","","","","","","","","","","","","","","","","","","","","","","","","","","","","","","","","","","","","","","","","","","","","","","","","","","","","","","","","","","","","","","","","","","","","","","","","","","","","","","","","","","","","","","","","","","","","","","","","","","","","","","","","","","","","","","","","","","","","","","","","","","","","","","","","","","","","","","","","","","","","","","","","","","","","","","","","","","","","","","","","","","","","","","","0","0","0","","","0","0","0","","","","","","","","","","","","","","","","","","","","","","","","","","","","","","","","","","","","","","","","","","","","","","","","","","","","","","","","","","","","","","","","","","","","","","","0","","",""</v>
      </c>
      <c r="FY4" s="613" t="str">
        <f t="shared" si="10"/>
        <v>"","","","","","","","","","","","","","","","","","","","","","","","","","","","","","","","","","","","","","","","","","","","","","","","","","","","","","","","","","","","","","","","","","","","","","","","","","","","","","","","","","","","","","","","","","","","","","","","","","","","","","","","","","","","","","","","","","","","","","","","","","","","","","","","","","","","","","","","","","","","","","","","","","","","","","","","","","","","","","","","","","","","","","","","","","","","","","","","","","","","","","","","","","","","","","","","","","","","","","","","","","","","","","","","","","","","","","","","","","","","","","","","","","","","","","","","","","","","","","","","","","","","","0","0","0","","","0","0","0","","","","","","","","","","","","","","","","","","","","","","","","","","","","","","","","","","","","","","","","","","","","","","","","","","","","","","","","","","","","","","","","","","","","","","","0","","",""</v>
      </c>
      <c r="FZ4" s="613" t="str">
        <f t="shared" si="10"/>
        <v>"","","","","","","","","","","","","","","","","","","","","","","","","","","","","","","","","","","","","","","","","","","","","","","","","","","","","","","","","","","","","","","","","","","","","","","","","","","","","","","","","","","","","","","","","","","","","","","","","","","","","","","","","","","","","","","","","","","","","","","","","","","","","","","","","","","","","","","","","","","","","","","","","","","","","","","","","","","","","","","","","","","","","","","","","","","","","","","","","","","","","","","","","","","","","","","","","","","","","","","","","","","","","","","","","","","","","","","","","","","","","","","","","","","","","","","","","","","","","","","","","","","","0","0","0","","","0","0","0","","","","","","","","","","","","","","","","","","","","","","","","","","","","","","","","","","","","","","","","","","","","","","","","","","","","","","","","","","","","","","","","","","","","","","","0","","",""</v>
      </c>
      <c r="GA4" s="613" t="str">
        <f t="shared" si="10"/>
        <v>"","","","","","","","","","","","","","","","","","","","","","","","","","","","","","","","","","","","","","","","","","","","","","","","","","","","","","","","","","","","","","","","","","","","","","","","","","","","","","","","","","","","","","","","","","","","","","","","","","","","","","","","","","","","","","","","","","","","","","","","","","","","","","","","","","","","","","","","","","","","","","","","","","","","","","","","","","","","","","","","","","","","","","","","","","","","","","","","","","","","","","","","","","","","","","","","","","","","","","","","","","","","","","","","","","","","","","","","","","","","","","","","","","","","","","","","","","","","","","","","","","","0","0","0","","","0","0","0","","","","","","","","","","","","","","","","","","","","","","","","","","","","","","","","","","","","","","","","","","","","","","","","","","","","","","","","","","","","","","","","","","","","","","","0","","",""</v>
      </c>
      <c r="GB4" s="613" t="str">
        <f t="shared" si="10"/>
        <v>"","","","","","","","","","","","","","","","","","","","","","","","","","","","","","","","","","","","","","","","","","","","","","","","","","","","","","","","","","","","","","","","","","","","","","","","","","","","","","","","","","","","","","","","","","","","","","","","","","","","","","","","","","","","","","","","","","","","","","","","","","","","","","","","","","","","","","","","","","","","","","","","","","","","","","","","","","","","","","","","","","","","","","","","","","","","","","","","","","","","","","","","","","","","","","","","","","","","","","","","","","","","","","","","","","","","","","","","","","","","","","","","","","","","","","","","","","","","","","","","","","0","0","0","","","0","0","0","","","","","","","","","","","","","","","","","","","","","","","","","","","","","","","","","","","","","","","","","","","","","","","","","","","","","","","","","","","","","","","","","","","","","","","0","","",""</v>
      </c>
      <c r="GC4" s="613" t="str">
        <f t="shared" si="10"/>
        <v>"","","","","","","","","","","","","","","","","","","","","","","","","","","","","","","","","","","","","","","","","","","","","","","","","","","","","","","","","","","","","","","","","","","","","","","","","","","","","","","","","","","","","","","","","","","","","","","","","","","","","","","","","","","","","","","","","","","","","","","","","","","","","","","","","","","","","","","","","","","","","","","","","","","","","","","","","","","","","","","","","","","","","","","","","","","","","","","","","","","","","","","","","","","","","","","","","","","","","","","","","","","","","","","","","","","","","","","","","","","","","","","","","","","","","","","","","","","","","","","","","0","0","0","","","0","0","0","","","","","","","","","","","","","","","","","","","","","","","","","","","","","","","","","","","","","","","","","","","","","","","","","","","","","","","","","","","","","","","","","","","","","","","0","","",""</v>
      </c>
      <c r="GD4" s="613" t="str">
        <f t="shared" si="10"/>
        <v>"","","","","","","","","","","","","","","","","","","","","","","","","","","","","","","","","","","","","","","","","","","","","","","","","","","","","","","","","","","","","","","","","","","","","","","","","","","","","","","","","","","","","","","","","","","","","","","","","","","","","","","","","","","","","","","","","","","","","","","","","","","","","","","","","","","","","","","","","","","","","","","","","","","","","","","","","","","","","","","","","","","","","","","","","","","","","","","","","","","","","","","","","","","","","","","","","","","","","","","","","","","","","","","","","","","","","","","","","","","","","","","","","","","","","","","","","","","","","","","","0","0","0","","","0","0","0","","","","","","","","","","","","","","","","","","","","","","","","","","","","","","","","","","","","","","","","","","","","","","","","","","","","","","","","","","","","","","","","","","","","","","","0","","",""</v>
      </c>
      <c r="GE4" s="613" t="str">
        <f t="shared" si="10"/>
        <v>"","","","","","","","","","","","","","","","","","","","","","","","","","","","","","","","","","","","","","","","","","","","","","","","","","","","","","","","","","","","","","","","","","","","","","","","","","","","","","","","","","","","","","","","","","","","","","","","","","","","","","","","","","","","","","","","","","","","","","","","","","","","","","","","","","","","","","","","","","","","","","","","","","","","","","","","","","","","","","","","","","","","","","","","","","","","","","","","","","","","","","","","","","","","","","","","","","","","","","","","","","","","","","","","","","","","","","","","","","","","","","","","","","","","","","","","","","","","","","","0","0","0","","","0","0","0","","","","","","","","","","","","","","","","","","","","","","","","","","","","","","","","","","","","","","","","","","","","","","","","","","","","","","","","","","","","","","","","","","","","","","","0","","",""</v>
      </c>
      <c r="GF4" s="613" t="str">
        <f t="shared" si="10"/>
        <v>"","","","","","","","","","","","","","","","","","","","","","","","","","","","","","","","","","","","","","","","","","","","","","","","","","","","","","","","","","","","","","","","","","","","","","","","","","","","","","","","","","","","","","","","","","","","","","","","","","","","","","","","","","","","","","","","","","","","","","","","","","","","","","","","","","","","","","","","","","","","","","","","","","","","","","","","","","","","","","","","","","","","","","","","","","","","","","","","","","","","","","","","","","","","","","","","","","","","","","","","","","","","","","","","","","","","","","","","","","","","","","","","","","","","","","","","","","","","","","0","0","0","","","0","0","0","","","","","","","","","","","","","","","","","","","","","","","","","","","","","","","","","","","","","","","","","","","","","","","","","","","","","","","","","","","","","","","","","","","","","","","0","","",""</v>
      </c>
      <c r="GG4" s="613" t="str">
        <f t="shared" si="10"/>
        <v>"","","","","","","","","","","","","","","","","","","","","","","","","","","","","","","","","","","","","","","","","","","","","","","","","","","","","","","","","","","","","","","","","","","","","","","","","","","","","","","","","","","","","","","","","","","","","","","","","","","","","","","","","","","","","","","","","","","","","","","","","","","","","","","","","","","","","","","","","","","","","","","","","","","","","","","","","","","","","","","","","","","","","","","","","","","","","","","","","","","","","","","","","","","","","","","","","","","","","","","","","","","","","","","","","","","","","","","","","","","","","","","","","","","","","","","","","","","","","0","0","0","","","0","0","0","","","","","","","","","","","","","","","","","","","","","","","","","","","","","","","","","","","","","","","","","","","","","","","","","","","","","","","","","","","","","","","","","","","","","","","0","","",""</v>
      </c>
      <c r="GH4" s="613" t="str">
        <f t="shared" si="10"/>
        <v>"","","","","","","","","","","","","","","","","","","","","","","","","","","","","","","","","","","","","","","","","","","","","","","","","","","","","","","","","","","","","","","","","","","","","","","","","","","","","","","","","","","","","","","","","","","","","","","","","","","","","","","","","","","","","","","","","","","","","","","","","","","","","","","","","","","","","","","","","","","","","","","","","","","","","","","","","","","","","","","","","","","","","","","","","","","","","","","","","","","","","","","","","","","","","","","","","","","","","","","","","","","","","","","","","","","","","","","","","","","","","","","","","","","","","","","","","","","","0","0","0","","","0","0","0","","","","","","","","","","","","","","","","","","","","","","","","","","","","","","","","","","","","","","","","","","","","","","","","","","","","","","","","","","","","","","","","","","","","","","","0","","",""</v>
      </c>
      <c r="GI4" s="613" t="str">
        <f t="shared" si="10"/>
        <v>"","","","","","","","","","","","","","","","","","","","","","","","","","","","","","","","","","","","","","","","","","","","","","","","","","","","","","","","","","","","","","","","","","","","","","","","","","","","","","","","","","","","","","","","","","","","","","","","","","","","","","","","","","","","","","","","","","","","","","","","","","","","","","","","","","","","","","","","","","","","","","","","","","","","","","","","","","","","","","","","","","","","","","","","","","","","","","","","","","","","","","","","","","","","","","","","","","","","","","","","","","","","","","","","","","","","","","","","","","","","","","","","","","","","","","","","","","","0","0","0","","","0","0","0","","","","","","","","","","","","","","","","","","","","","","","","","","","","","","","","","","","","","","","","","","","","","","","","","","","","","","","","","","","","","","","","","","","","","","","0","","",""</v>
      </c>
      <c r="GJ4" s="613" t="str">
        <f t="shared" si="10"/>
        <v>"","","","","","","","","","","","","","","","","","","","","","","","","","","","","","","","","","","","","","","","","","","","","","","","","","","","","","","","","","","","","","","","","","","","","","","","","","","","","","","","","","","","","","","","","","","","","","","","","","","","","","","","","","","","","","","","","","","","","","","","","","","","","","","","","","","","","","","","","","","","","","","","","","","","","","","","","","","","","","","","","","","","","","","","","","","","","","","","","","","","","","","","","","","","","","","","","","","","","","","","","","","","","","","","","","","","","","","","","","","","","","","","","","","","","","","","","","0","0","0","","","0","0","0","","","","","","","","","","","","","","","","","","","","","","","","","","","","","","","","","","","","","","","","","","","","","","","","","","","","","","","","","","","","","","","","","","","","","","","0","","",""</v>
      </c>
      <c r="GK4" s="613" t="str">
        <f t="shared" ref="GK4:IV4" si="11">+GK3&amp;GL4</f>
        <v>"","","","","","","","","","","","","","","","","","","","","","","","","","","","","","","","","","","","","","","","","","","","","","","","","","","","","","","","","","","","","","","","","","","","","","","","","","","","","","","","","","","","","","","","","","","","","","","","","","","","","","","","","","","","","","","","","","","","","","","","","","","","","","","","","","","","","","","","","","","","","","","","","","","","","","","","","","","","","","","","","","","","","","","","","","","","","","","","","","","","","","","","","","","","","","","","","","","","","","","","","","","","","","","","","","","","","","","","","","","","","","","","","","","","","","","","","0","0","0","","","0","0","0","","","","","","","","","","","","","","","","","","","","","","","","","","","","","","","","","","","","","","","","","","","","","","","","","","","","","","","","","","","","","","","","","","","","","","","0","","",""</v>
      </c>
      <c r="GL4" s="613" t="str">
        <f t="shared" si="11"/>
        <v>"","","","","","","","","","","","","","","","","","","","","","","","","","","","","","","","","","","","","","","","","","","","","","","","","","","","","","","","","","","","","","","","","","","","","","","","","","","","","","","","","","","","","","","","","","","","","","","","","","","","","","","","","","","","","","","","","","","","","","","","","","","","","","","","","","","","","","","","","","","","","","","","","","","","","","","","","","","","","","","","","","","","","","","","","","","","","","","","","","","","","","","","","","","","","","","","","","","","","","","","","","","","","","","","","","","","","","","","","","","","","","","","","","","","","","","","0","0","0","","","0","0","0","","","","","","","","","","","","","","","","","","","","","","","","","","","","","","","","","","","","","","","","","","","","","","","","","","","","","","","","","","","","","","","","","","","","","","","0","","",""</v>
      </c>
      <c r="GM4" s="613" t="str">
        <f t="shared" si="11"/>
        <v>"","","","","","","","","","","","","","","","","","","","","","","","","","","","","","","","","","","","","","","","","","","","","","","","","","","","","","","","","","","","","","","","","","","","","","","","","","","","","","","","","","","","","","","","","","","","","","","","","","","","","","","","","","","","","","","","","","","","","","","","","","","","","","","","","","","","","","","","","","","","","","","","","","","","","","","","","","","","","","","","","","","","","","","","","","","","","","","","","","","","","","","","","","","","","","","","","","","","","","","","","","","","","","","","","","","","","","","","","","","","","","","","","","","","","","","0","0","0","","","0","0","0","","","","","","","","","","","","","","","","","","","","","","","","","","","","","","","","","","","","","","","","","","","","","","","","","","","","","","","","","","","","","","","","","","","","","","","0","","",""</v>
      </c>
      <c r="GN4" s="613" t="str">
        <f t="shared" si="11"/>
        <v>"","","","","","","","","","","","","","","","","","","","","","","","","","","","","","","","","","","","","","","","","","","","","","","","","","","","","","","","","","","","","","","","","","","","","","","","","","","","","","","","","","","","","","","","","","","","","","","","","","","","","","","","","","","","","","","","","","","","","","","","","","","","","","","","","","","","","","","","","","","","","","","","","","","","","","","","","","","","","","","","","","","","","","","","","","","","","","","","","","","","","","","","","","","","","","","","","","","","","","","","","","","","","","","","","","","","","","","","","","","","","","","","","","","","","","0","0","0","","","0","0","0","","","","","","","","","","","","","","","","","","","","","","","","","","","","","","","","","","","","","","","","","","","","","","","","","","","","","","","","","","","","","","","","","","","","","","","0","","",""</v>
      </c>
      <c r="GO4" s="613" t="str">
        <f t="shared" si="11"/>
        <v>"","","","","","","","","","","","","","","","","","","","","","","","","","","","","","","","","","","","","","","","","","","","","","","","","","","","","","","","","","","","","","","","","","","","","","","","","","","","","","","","","","","","","","","","","","","","","","","","","","","","","","","","","","","","","","","","","","","","","","","","","","","","","","","","","","","","","","","","","","","","","","","","","","","","","","","","","","","","","","","","","","","","","","","","","","","","","","","","","","","","","","","","","","","","","","","","","","","","","","","","","","","","","","","","","","","","","","","","","","","","","","","","","","","","","0","0","0","","","0","0","0","","","","","","","","","","","","","","","","","","","","","","","","","","","","","","","","","","","","","","","","","","","","","","","","","","","","","","","","","","","","","","","","","","","","","","","0","","",""</v>
      </c>
      <c r="GP4" s="613" t="str">
        <f t="shared" si="11"/>
        <v>"","","","","","","","","","","","","","","","","","","","","","","","","","","","","","","","","","","","","","","","","","","","","","","","","","","","","","","","","","","","","","","","","","","","","","","","","","","","","","","","","","","","","","","","","","","","","","","","","","","","","","","","","","","","","","","","","","","","","","","","","","","","","","","","","","","","","","","","","","","","","","","","","","","","","","","","","","","","","","","","","","","","","","","","","","","","","","","","","","","","","","","","","","","","","","","","","","","","","","","","","","","","","","","","","","","","","","","","","","","","","","","","","","","","0","0","0","","","0","0","0","","","","","","","","","","","","","","","","","","","","","","","","","","","","","","","","","","","","","","","","","","","","","","","","","","","","","","","","","","","","","","","","","","","","","","","0","","",""</v>
      </c>
      <c r="GQ4" s="613" t="str">
        <f t="shared" si="11"/>
        <v>"","","","","","","","","","","","","","","","","","","","","","","","","","","","","","","","","","","","","","","","","","","","","","","","","","","","","","","","","","","","","","","","","","","","","","","","","","","","","","","","","","","","","","","","","","","","","","","","","","","","","","","","","","","","","","","","","","","","","","","","","","","","","","","","","","","","","","","","","","","","","","","","","","","","","","","","","","","","","","","","","","","","","","","","","","","","","","","","","","","","","","","","","","","","","","","","","","","","","","","","","","","","","","","","","","","","","","","","","","","","","","","","","","","0","0","0","","","0","0","0","","","","","","","","","","","","","","","","","","","","","","","","","","","","","","","","","","","","","","","","","","","","","","","","","","","","","","","","","","","","","","","","","","","","","","","0","","",""</v>
      </c>
      <c r="GR4" s="613" t="str">
        <f t="shared" si="11"/>
        <v>"","","","","","","","","","","","","","","","","","","","","","","","","","","","","","","","","","","","","","","","","","","","","","","","","","","","","","","","","","","","","","","","","","","","","","","","","","","","","","","","","","","","","","","","","","","","","","","","","","","","","","","","","","","","","","","","","","","","","","","","","","","","","","","","","","","","","","","","","","","","","","","","","","","","","","","","","","","","","","","","","","","","","","","","","","","","","","","","","","","","","","","","","","","","","","","","","","","","","","","","","","","","","","","","","","","","","","","","","","","","","","","","","","0","0","0","","","0","0","0","","","","","","","","","","","","","","","","","","","","","","","","","","","","","","","","","","","","","","","","","","","","","","","","","","","","","","","","","","","","","","","","","","","","","","","0","","",""</v>
      </c>
      <c r="GS4" s="613" t="str">
        <f t="shared" si="11"/>
        <v>"","","","","","","","","","","","","","","","","","","","","","","","","","","","","","","","","","","","","","","","","","","","","","","","","","","","","","","","","","","","","","","","","","","","","","","","","","","","","","","","","","","","","","","","","","","","","","","","","","","","","","","","","","","","","","","","","","","","","","","","","","","","","","","","","","","","","","","","","","","","","","","","","","","","","","","","","","","","","","","","","","","","","","","","","","","","","","","","","","","","","","","","","","","","","","","","","","","","","","","","","","","","","","","","","","","","","","","","","","","","","","","","","0","0","0","","","0","0","0","","","","","","","","","","","","","","","","","","","","","","","","","","","","","","","","","","","","","","","","","","","","","","","","","","","","","","","","","","","","","","","","","","","","","","","0","","",""</v>
      </c>
      <c r="GT4" s="613" t="str">
        <f t="shared" si="11"/>
        <v>"","","","","","","","","","","","","","","","","","","","","","","","","","","","","","","","","","","","","","","","","","","","","","","","","","","","","","","","","","","","","","","","","","","","","","","","","","","","","","","","","","","","","","","","","","","","","","","","","","","","","","","","","","","","","","","","","","","","","","","","","","","","","","","","","","","","","","","","","","","","","","","","","","","","","","","","","","","","","","","","","","","","","","","","","","","","","","","","","","","","","","","","","","","","","","","","","","","","","","","","","","","","","","","","","","","","","","","","","","","","","","","","0","0","0","","","0","0","0","","","","","","","","","","","","","","","","","","","","","","","","","","","","","","","","","","","","","","","","","","","","","","","","","","","","","","","","","","","","","","","","","","","","","","","0","","",""</v>
      </c>
      <c r="GU4" s="613" t="str">
        <f t="shared" si="11"/>
        <v>"","","","","","","","","","","","","","","","","","","","","","","","","","","","","","","","","","","","","","","","","","","","","","","","","","","","","","","","","","","","","","","","","","","","","","","","","","","","","","","","","","","","","","","","","","","","","","","","","","","","","","","","","","","","","","","","","","","","","","","","","","","","","","","","","","","","","","","","","","","","","","","","","","","","","","","","","","","","","","","","","","","","","","","","","","","","","","","","","","","","","","","","","","","","","","","","","","","","","","","","","","","","","","","","","","","","","","","","","","","","","","","0","0","0","","","0","0","0","","","","","","","","","","","","","","","","","","","","","","","","","","","","","","","","","","","","","","","","","","","","","","","","","","","","","","","","","","","","","","","","","","","","","","","0","","",""</v>
      </c>
      <c r="GV4" s="613" t="str">
        <f t="shared" si="11"/>
        <v>"","","","","","","","","","","","","","","","","","","","","","","","","","","","","","","","","","","","","","","","","","","","","","","","","","","","","","","","","","","","","","","","","","","","","","","","","","","","","","","","","","","","","","","","","","","","","","","","","","","","","","","","","","","","","","","","","","","","","","","","","","","","","","","","","","","","","","","","","","","","","","","","","","","","","","","","","","","","","","","","","","","","","","","","","","","","","","","","","","","","","","","","","","","","","","","","","","","","","","","","","","","","","","","","","","","","","","","","","","","","","","0","0","0","","","0","0","0","","","","","","","","","","","","","","","","","","","","","","","","","","","","","","","","","","","","","","","","","","","","","","","","","","","","","","","","","","","","","","","","","","","","","","","0","","",""</v>
      </c>
      <c r="GW4" s="613" t="str">
        <f t="shared" si="11"/>
        <v>"","","","","","","","","","","","","","","","","","","","","","","","","","","","","","","","","","","","","","","","","","","","","","","","","","","","","","","","","","","","","","","","","","","","","","","","","","","","","","","","","","","","","","","","","","","","","","","","","","","","","","","","","","","","","","","","","","","","","","","","","","","","","","","","","","","","","","","","","","","","","","","","","","","","","","","","","","","","","","","","","","","","","","","","","","","","","","","","","","","","","","","","","","","","","","","","","","","","","","","","","","","","","","","","","","","","","","","","","","","","","0","0","0","","","0","0","0","","","","","","","","","","","","","","","","","","","","","","","","","","","","","","","","","","","","","","","","","","","","","","","","","","","","","","","","","","","","","","","","","","","","","","","0","","",""</v>
      </c>
      <c r="GX4" s="613" t="str">
        <f t="shared" si="11"/>
        <v>"","","","","","","","","","","","","","","","","","","","","","","","","","","","","","","","","","","","","","","","","","","","","","","","","","","","","","","","","","","","","","","","","","","","","","","","","","","","","","","","","","","","","","","","","","","","","","","","","","","","","","","","","","","","","","","","","","","","","","","","","","","","","","","","","","","","","","","","","","","","","","","","","","","","","","","","","","","","","","","","","","","","","","","","","","","","","","","","","","","","","","","","","","","","","","","","","","","","","","","","","","","","","","","","","","","","","","","","","","","","0","0","0","","","0","0","0","","","","","","","","","","","","","","","","","","","","","","","","","","","","","","","","","","","","","","","","","","","","","","","","","","","","","","","","","","","","","","","","","","","","","","","0","","",""</v>
      </c>
      <c r="GY4" s="613" t="str">
        <f t="shared" si="11"/>
        <v>"","","","","","","","","","","","","","","","","","","","","","","","","","","","","","","","","","","","","","","","","","","","","","","","","","","","","","","","","","","","","","","","","","","","","","","","","","","","","","","","","","","","","","","","","","","","","","","","","","","","","","","","","","","","","","","","","","","","","","","","","","","","","","","","","","","","","","","","","","","","","","","","","","","","","","","","","","","","","","","","","","","","","","","","","","","","","","","","","","","","","","","","","","","","","","","","","","","","","","","","","","","","","","","","","","","","","","","","","","","0","0","0","","","0","0","0","","","","","","","","","","","","","","","","","","","","","","","","","","","","","","","","","","","","","","","","","","","","","","","","","","","","","","","","","","","","","","","","","","","","","","","0","","",""</v>
      </c>
      <c r="GZ4" s="613" t="str">
        <f t="shared" si="11"/>
        <v>"","","","","","","","","","","","","","","","","","","","","","","","","","","","","","","","","","","","","","","","","","","","","","","","","","","","","","","","","","","","","","","","","","","","","","","","","","","","","","","","","","","","","","","","","","","","","","","","","","","","","","","","","","","","","","","","","","","","","","","","","","","","","","","","","","","","","","","","","","","","","","","","","","","","","","","","","","","","","","","","","","","","","","","","","","","","","","","","","","","","","","","","","","","","","","","","","","","","","","","","","","","","","","","","","","","","","","","","","","0","0","0","","","0","0","0","","","","","","","","","","","","","","","","","","","","","","","","","","","","","","","","","","","","","","","","","","","","","","","","","","","","","","","","","","","","","","","","","","","","","","","0","","",""</v>
      </c>
      <c r="HA4" s="613" t="str">
        <f t="shared" si="11"/>
        <v>"","","","","","","","","","","","","","","","","","","","","","","","","","","","","","","","","","","","","","","","","","","","","","","","","","","","","","","","","","","","","","","","","","","","","","","","","","","","","","","","","","","","","","","","","","","","","","","","","","","","","","","","","","","","","","","","","","","","","","","","","","","","","","","","","","","","","","","","","","","","","","","","","","","","","","","","","","","","","","","","","","","","","","","","","","","","","","","","","","","","","","","","","","","","","","","","","","","","","","","","","","","","","","","","","","","","","","","","","0","0","0","","","0","0","0","","","","","","","","","","","","","","","","","","","","","","","","","","","","","","","","","","","","","","","","","","","","","","","","","","","","","","","","","","","","","","","","","","","","","","","0","","",""</v>
      </c>
      <c r="HB4" s="613" t="str">
        <f t="shared" si="11"/>
        <v>"","","","","","","","","","","","","","","","","","","","","","","","","","","","","","","","","","","","","","","","","","","","","","","","","","","","","","","","","","","","","","","","","","","","","","","","","","","","","","","","","","","","","","","","","","","","","","","","","","","","","","","","","","","","","","","","","","","","","","","","","","","","","","","","","","","","","","","","","","","","","","","","","","","","","","","","","","","","","","","","","","","","","","","","","","","","","","","","","","","","","","","","","","","","","","","","","","","","","","","","","","","","","","","","","","","","","","","","0","0","0","","","0","0","0","","","","","","","","","","","","","","","","","","","","","","","","","","","","","","","","","","","","","","","","","","","","","","","","","","","","","","","","","","","","","","","","","","","","","","","0","","",""</v>
      </c>
      <c r="HC4" s="613" t="str">
        <f t="shared" si="11"/>
        <v>"","","","","","","","","","","","","","","","","","","","","","","","","","","","","","","","","","","","","","","","","","","","","","","","","","","","","","","","","","","","","","","","","","","","","","","","","","","","","","","","","","","","","","","","","","","","","","","","","","","","","","","","","","","","","","","","","","","","","","","","","","","","","","","","","","","","","","","","","","","","","","","","","","","","","","","","","","","","","","","","","","","","","","","","","","","","","","","","","","","","","","","","","","","","","","","","","","","","","","","","","","","","","","","","","","","","","","","0","0","0","","","0","0","0","","","","","","","","","","","","","","","","","","","","","","","","","","","","","","","","","","","","","","","","","","","","","","","","","","","","","","","","","","","","","","","","","","","","","","","0","","",""</v>
      </c>
      <c r="HD4" s="613" t="str">
        <f t="shared" si="11"/>
        <v>"","","","","","","","","","","","","","","","","","","","","","","","","","","","","","","","","","","","","","","","","","","","","","","","","","","","","","","","","","","","","","","","","","","","","","","","","","","","","","","","","","","","","","","","","","","","","","","","","","","","","","","","","","","","","","","","","","","","","","","","","","","","","","","","","","","","","","","","","","","","","","","","","","","","","","","","","","","","","","","","","","","","","","","","","","","","","","","","","","","","","","","","","","","","","","","","","","","","","","","","","","","","","","","","","","","","","","0","0","0","","","0","0","0","","","","","","","","","","","","","","","","","","","","","","","","","","","","","","","","","","","","","","","","","","","","","","","","","","","","","","","","","","","","","","","","","","","","","","","0","","",""</v>
      </c>
      <c r="HE4" s="613" t="str">
        <f t="shared" si="11"/>
        <v>"","","","","","","","","","","","","","","","","","","","","","","","","","","","","","","","","","","","","","","","","","","","","","","","","","","","","","","","","","","","","","","","","","","","","","","","","","","","","","","","","","","","","","","","","","","","","","","","","","","","","","","","","","","","","","","","","","","","","","","","","","","","","","","","","","","","","","","","","","","","","","","","","","","","","","","","","","","","","","","","","","","","","","","","","","","","","","","","","","","","","","","","","","","","","","","","","","","","","","","","","","","","","","","","","","","","","0","0","0","","","0","0","0","","","","","","","","","","","","","","","","","","","","","","","","","","","","","","","","","","","","","","","","","","","","","","","","","","","","","","","","","","","","","","","","","","","","","","","0","","",""</v>
      </c>
      <c r="HF4" s="613" t="str">
        <f t="shared" si="11"/>
        <v>"","","","","","","","","","","","","","","","","","","","","","","","","","","","","","","","","","","","","","","","","","","","","","","","","","","","","","","","","","","","","","","","","","","","","","","","","","","","","","","","","","","","","","","","","","","","","","","","","","","","","","","","","","","","","","","","","","","","","","","","","","","","","","","","","","","","","","","","","","","","","","","","","","","","","","","","","","","","","","","","","","","","","","","","","","","","","","","","","","","","","","","","","","","","","","","","","","","","","","","","","","","","","","","","","","","","0","0","0","","","0","0","0","","","","","","","","","","","","","","","","","","","","","","","","","","","","","","","","","","","","","","","","","","","","","","","","","","","","","","","","","","","","","","","","","","","","","","","0","","",""</v>
      </c>
      <c r="HG4" s="613" t="str">
        <f t="shared" si="11"/>
        <v>"","","","","","","","","","","","","","","","","","","","","","","","","","","","","","","","","","","","","","","","","","","","","","","","","","","","","","","","","","","","","","","","","","","","","","","","","","","","","","","","","","","","","","","","","","","","","","","","","","","","","","","","","","","","","","","","","","","","","","","","","","","","","","","","","","","","","","","","","","","","","","","","","","","","","","","","","","","","","","","","","","","","","","","","","","","","","","","","","","","","","","","","","","","","","","","","","","","","","","","","","","","","","","","","","","","0","0","0","","","0","0","0","","","","","","","","","","","","","","","","","","","","","","","","","","","","","","","","","","","","","","","","","","","","","","","","","","","","","","","","","","","","","","","","","","","","","","","0","","",""</v>
      </c>
      <c r="HH4" s="613" t="str">
        <f t="shared" si="11"/>
        <v>"","","","","","","","","","","","","","","","","","","","","","","","","","","","","","","","","","","","","","","","","","","","","","","","","","","","","","","","","","","","","","","","","","","","","","","","","","","","","","","","","","","","","","","","","","","","","","","","","","","","","","","","","","","","","","","","","","","","","","","","","","","","","","","","","","","","","","","","","","","","","","","","","","","","","","","","","","","","","","","","","","","","","","","","","","","","","","","","","","","","","","","","","","","","","","","","","","","","","","","","","","","","","","","","","","0","0","0","","","0","0","0","","","","","","","","","","","","","","","","","","","","","","","","","","","","","","","","","","","","","","","","","","","","","","","","","","","","","","","","","","","","","","","","","","","","","","","0","","",""</v>
      </c>
      <c r="HI4" s="613" t="str">
        <f t="shared" si="11"/>
        <v>"","","","","","","","","","","","","","","","","","","","","","","","","","","","","","","","","","","","","","","","","","","","","","","","","","","","","","","","","","","","","","","","","","","","","","","","","","","","","","","","","","","","","","","","","","","","","","","","","","","","","","","","","","","","","","","","","","","","","","","","","","","","","","","","","","","","","","","","","","","","","","","","","","","","","","","","","","","","","","","","","","","","","","","","","","","","","","","","","","","","","","","","","","","","","","","","","","","","","","","","","","","","","","","","","0","0","0","","","0","0","0","","","","","","","","","","","","","","","","","","","","","","","","","","","","","","","","","","","","","","","","","","","","","","","","","","","","","","","","","","","","","","","","","","","","","","","0","","",""</v>
      </c>
      <c r="HJ4" s="613" t="str">
        <f t="shared" si="11"/>
        <v>"","","","","","","","","","","","","","","","","","","","","","","","","","","","","","","","","","","","","","","","","","","","","","","","","","","","","","","","","","","","","","","","","","","","","","","","","","","","","","","","","","","","","","","","","","","","","","","","","","","","","","","","","","","","","","","","","","","","","","","","","","","","","","","","","","","","","","","","","","","","","","","","","","","","","","","","","","","","","","","","","","","","","","","","","","","","","","","","","","","","","","","","","","","","","","","","","","","","","","","","","","","","","","","","0","0","0","","","0","0","0","","","","","","","","","","","","","","","","","","","","","","","","","","","","","","","","","","","","","","","","","","","","","","","","","","","","","","","","","","","","","","","","","","","","","","","0","","",""</v>
      </c>
      <c r="HK4" s="613" t="str">
        <f t="shared" si="11"/>
        <v>"","","","","","","","","","","","","","","","","","","","","","","","","","","","","","","","","","","","","","","","","","","","","","","","","","","","","","","","","","","","","","","","","","","","","","","","","","","","","","","","","","","","","","","","","","","","","","","","","","","","","","","","","","","","","","","","","","","","","","","","","","","","","","","","","","","","","","","","","","","","","","","","","","","","","","","","","","","","","","","","","","","","","","","","","","","","","","","","","","","","","","","","","","","","","","","","","","","","","","","","","","","","","","","0","0","0","","","0","0","0","","","","","","","","","","","","","","","","","","","","","","","","","","","","","","","","","","","","","","","","","","","","","","","","","","","","","","","","","","","","","","","","","","","","","","","0","","",""</v>
      </c>
      <c r="HL4" s="613" t="str">
        <f t="shared" si="11"/>
        <v>"","","","","","","","","","","","","","","","","","","","","","","","","","","","","","","","","","","","","","","","","","","","","","","","","","","","","","","","","","","","","","","","","","","","","","","","","","","","","","","","","","","","","","","","","","","","","","","","","","","","","","","","","","","","","","","","","","","","","","","","","","","","","","","","","","","","","","","","","","","","","","","","","","","","","","","","","","","","","","","","","","","","","","","","","","","","","","","","","","","","","","","","","","","","","","","","","","","","","","","","","","","","","","0","0","0","","","0","0","0","","","","","","","","","","","","","","","","","","","","","","","","","","","","","","","","","","","","","","","","","","","","","","","","","","","","","","","","","","","","","","","","","","","","","","","0","","",""</v>
      </c>
      <c r="HM4" s="613" t="str">
        <f t="shared" si="11"/>
        <v>"","","","","","","","","","","","","","","","","","","","","","","","","","","","","","","","","","","","","","","","","","","","","","","","","","","","","","","","","","","","","","","","","","","","","","","","","","","","","","","","","","","","","","","","","","","","","","","","","","","","","","","","","","","","","","","","","","","","","","","","","","","","","","","","","","","","","","","","","","","","","","","","","","","","","","","","","","","","","","","","","","","","","","","","","","","","","","","","","","","","","","","","","","","","","","","","","","","","","","","","","","","","","0","0","0","","","0","0","0","","","","","","","","","","","","","","","","","","","","","","","","","","","","","","","","","","","","","","","","","","","","","","","","","","","","","","","","","","","","","","","","","","","","","","","0","","",""</v>
      </c>
      <c r="HN4" s="613" t="str">
        <f t="shared" si="11"/>
        <v>"","","","","","","","","","","","","","","","","","","","","","","","","","","","","","","","","","","","","","","","","","","","","","","","","","","","","","","","","","","","","","","","","","","","","","","","","","","","","","","","","","","","","","","","","","","","","","","","","","","","","","","","","","","","","","","","","","","","","","","","","","","","","","","","","","","","","","","","","","","","","","","","","","","","","","","","","","","","","","","","","","","","","","","","","","","","","","","","","","","","","","","","","","","","","","","","","","","","","","","","","","","","0","0","0","","","0","0","0","","","","","","","","","","","","","","","","","","","","","","","","","","","","","","","","","","","","","","","","","","","","","","","","","","","","","","","","","","","","","","","","","","","","","","","0","","",""</v>
      </c>
      <c r="HO4" s="613" t="str">
        <f t="shared" si="11"/>
        <v>"","","","","","","","","","","","","","","","","","","","","","","","","","","","","","","","","","","","","","","","","","","","","","","","","","","","","","","","","","","","","","","","","","","","","","","","","","","","","","","","","","","","","","","","","","","","","","","","","","","","","","","","","","","","","","","","","","","","","","","","","","","","","","","","","","","","","","","","","","","","","","","","","","","","","","","","","","","","","","","","","","","","","","","","","","","","","","","","","","","","","","","","","","","","","","","","","","","","","","","","","","","0","0","0","","","0","0","0","","","","","","","","","","","","","","","","","","","","","","","","","","","","","","","","","","","","","","","","","","","","","","","","","","","","","","","","","","","","","","","","","","","","","","","0","","",""</v>
      </c>
      <c r="HP4" s="613" t="str">
        <f t="shared" si="11"/>
        <v>"","","","","","","","","","","","","","","","","","","","","","","","","","","","","","","","","","","","","","","","","","","","","","","","","","","","","","","","","","","","","","","","","","","","","","","","","","","","","","","","","","","","","","","","","","","","","","","","","","","","","","","","","","","","","","","","","","","","","","","","","","","","","","","","","","","","","","","","","","","","","","","","","","","","","","","","","","","","","","","","","","","","","","","","","","","","","","","","","","","","","","","","","","","","","","","","","","","","","","","","","","0","0","0","","","0","0","0","","","","","","","","","","","","","","","","","","","","","","","","","","","","","","","","","","","","","","","","","","","","","","","","","","","","","","","","","","","","","","","","","","","","","","","0","","",""</v>
      </c>
      <c r="HQ4" s="613" t="str">
        <f t="shared" si="11"/>
        <v>"","","","","","","","","","","","","","","","","","","","","","","","","","","","","","","","","","","","","","","","","","","","","","","","","","","","","","","","","","","","","","","","","","","","","","","","","","","","","","","","","","","","","","","","","","","","","","","","","","","","","","","","","","","","","","","","","","","","","","","","","","","","","","","","","","","","","","","","","","","","","","","","","","","","","","","","","","","","","","","","","","","","","","","","","","","","","","","","","","","","","","","","","","","","","","","","","","","","","","","","","0","0","0","","","0","0","0","","","","","","","","","","","","","","","","","","","","","","","","","","","","","","","","","","","","","","","","","","","","","","","","","","","","","","","","","","","","","","","","","","","","","","","0","","",""</v>
      </c>
      <c r="HR4" s="613" t="str">
        <f t="shared" si="11"/>
        <v>"","","","","","","","","","","","","","","","","","","","","","","","","","","","","","","","","","","","","","","","","","","","","","","","","","","","","","","","","","","","","","","","","","","","","","","","","","","","","","","","","","","","","","","","","","","","","","","","","","","","","","","","","","","","","","","","","","","","","","","","","","","","","","","","","","","","","","","","","","","","","","","","","","","","","","","","","","","","","","","","","","","","","","","","","","","","","","","","","","","","","","","","","","","","","","","","","","","","","","","","0","0","0","","","0","0","0","","","","","","","","","","","","","","","","","","","","","","","","","","","","","","","","","","","","","","","","","","","","","","","","","","","","","","","","","","","","","","","","","","","","","","","0","","",""</v>
      </c>
      <c r="HS4" s="613" t="str">
        <f t="shared" si="11"/>
        <v>"","","","","","","","","","","","","","","","","","","","","","","","","","","","","","","","","","","","","","","","","","","","","","","","","","","","","","","","","","","","","","","","","","","","","","","","","","","","","","","","","","","","","","","","","","","","","","","","","","","","","","","","","","","","","","","","","","","","","","","","","","","","","","","","","","","","","","","","","","","","","","","","","","","","","","","","","","","","","","","","","","","","","","","","","","","","","","","","","","","","","","","","","","","","","","","","","","","","","","","0","0","0","","","0","0","0","","","","","","","","","","","","","","","","","","","","","","","","","","","","","","","","","","","","","","","","","","","","","","","","","","","","","","","","","","","","","","","","","","","","","","","0","","",""</v>
      </c>
      <c r="HT4" s="613" t="str">
        <f t="shared" si="11"/>
        <v>"","","","","","","","","","","","","","","","","","","","","","","","","","","","","","","","","","","","","","","","","","","","","","","","","","","","","","","","","","","","","","","","","","","","","","","","","","","","","","","","","","","","","","","","","","","","","","","","","","","","","","","","","","","","","","","","","","","","","","","","","","","","","","","","","","","","","","","","","","","","","","","","","","","","","","","","","","","","","","","","","","","","","","","","","","","","","","","","","","","","","","","","","","","","","","","","","","","","","","0","0","0","","","0","0","0","","","","","","","","","","","","","","","","","","","","","","","","","","","","","","","","","","","","","","","","","","","","","","","","","","","","","","","","","","","","","","","","","","","","","","","0","","",""</v>
      </c>
      <c r="HU4" s="613" t="str">
        <f t="shared" si="11"/>
        <v>"","","","","","","","","","","","","","","","","","","","","","","","","","","","","","","","","","","","","","","","","","","","","","","","","","","","","","","","","","","","","","","","","","","","","","","","","","","","","","","","","","","","","","","","","","","","","","","","","","","","","","","","","","","","","","","","","","","","","","","","","","","","","","","","","","","","","","","","","","","","","","","","","","","","","","","","","","","","","","","","","","","","","","","","","","","","","","","","","","","","","","","","","","","","","","","","","","","","","0","0","0","","","0","0","0","","","","","","","","","","","","","","","","","","","","","","","","","","","","","","","","","","","","","","","","","","","","","","","","","","","","","","","","","","","","","","","","","","","","","","","0","","",""</v>
      </c>
      <c r="HV4" s="613" t="str">
        <f t="shared" si="11"/>
        <v>"","","","","","","","","","","","","","","","","","","","","","","","","","","","","","","","","","","","","","","","","","","","","","","","","","","","","","","","","","","","","","","","","","","","","","","","","","","","","","","","","","","","","","","","","","","","","","","","","","","","","","","","","","","","","","","","","","","","","","","","","","","","","","","","","","","","","","","","","","","","","","","","","","","","","","","","","","","","","","","","","","","","","","","","","","","","","","","","","","","","","","","","","","","","","","","","","","","","0","0","0","","","0","0","0","","","","","","","","","","","","","","","","","","","","","","","","","","","","","","","","","","","","","","","","","","","","","","","","","","","","","","","","","","","","","","","","","","","","","","","0","","",""</v>
      </c>
      <c r="HW4" s="613" t="str">
        <f t="shared" si="11"/>
        <v>"","","","","","","","","","","","","","","","","","","","","","","","","","","","","","","","","","","","","","","","","","","","","","","","","","","","","","","","","","","","","","","","","","","","","","","","","","","","","","","","","","","","","","","","","","","","","","","","","","","","","","","","","","","","","","","","","","","","","","","","","","","","","","","","","","","","","","","","","","","","","","","","","","","","","","","","","","","","","","","","","","","","","","","","","","","","","","","","","","","","","","","","","","","","","","","","","","","0","0","0","","","0","0","0","","","","","","","","","","","","","","","","","","","","","","","","","","","","","","","","","","","","","","","","","","","","","","","","","","","","","","","","","","","","","","","","","","","","","","","0","","",""</v>
      </c>
      <c r="HX4" s="613" t="str">
        <f t="shared" si="11"/>
        <v>"","","","","","","","","","","","","","","","","","","","","","","","","","","","","","","","","","","","","","","","","","","","","","","","","","","","","","","","","","","","","","","","","","","","","","","","","","","","","","","","","","","","","","","","","","","","","","","","","","","","","","","","","","","","","","","","","","","","","","","","","","","","","","","","","","","","","","","","","","","","","","","","","","","","","","","","","","","","","","","","","","","","","","","","","","","","","","","","","","","","","","","","","","","","","","","","","","0","0","0","","","0","0","0","","","","","","","","","","","","","","","","","","","","","","","","","","","","","","","","","","","","","","","","","","","","","","","","","","","","","","","","","","","","","","","","","","","","","","","0","","",""</v>
      </c>
      <c r="HY4" s="613" t="str">
        <f t="shared" si="11"/>
        <v>"","","","","","","","","","","","","","","","","","","","","","","","","","","","","","","","","","","","","","","","","","","","","","","","","","","","","","","","","","","","","","","","","","","","","","","","","","","","","","","","","","","","","","","","","","","","","","","","","","","","","","","","","","","","","","","","","","","","","","","","","","","","","","","","","","","","","","","","","","","","","","","","","","","","","","","","","","","","","","","","","","","","","","","","","","","","","","","","","","","","","","","","","","","","","","","","","0","0","0","","","0","0","0","","","","","","","","","","","","","","","","","","","","","","","","","","","","","","","","","","","","","","","","","","","","","","","","","","","","","","","","","","","","","","","","","","","","","","","0","","",""</v>
      </c>
      <c r="HZ4" s="613" t="str">
        <f t="shared" si="11"/>
        <v>"","","","","","","","","","","","","","","","","","","","","","","","","","","","","","","","","","","","","","","","","","","","","","","","","","","","","","","","","","","","","","","","","","","","","","","","","","","","","","","","","","","","","","","","","","","","","","","","","","","","","","","","","","","","","","","","","","","","","","","","","","","","","","","","","","","","","","","","","","","","","","","","","","","","","","","","","","","","","","","","","","","","","","","","","","","","","","","","","","","","","","","","","","","","","","","","0","0","0","","","0","0","0","","","","","","","","","","","","","","","","","","","","","","","","","","","","","","","","","","","","","","","","","","","","","","","","","","","","","","","","","","","","","","","","","","","","","","","0","","",""</v>
      </c>
      <c r="IA4" s="613" t="str">
        <f t="shared" si="11"/>
        <v>"","","","","","","","","","","","","","","","","","","","","","","","","","","","","","","","","","","","","","","","","","","","","","","","","","","","","","","","","","","","","","","","","","","","","","","","","","","","","","","","","","","","","","","","","","","","","","","","","","","","","","","","","","","","","","","","","","","","","","","","","","","","","","","","","","","","","","","","","","","","","","","","","","","","","","","","","","","","","","","","","","","","","","","","","","","","","","","","","","","","","","","","","","","","","","","0","0","0","","","0","0","0","","","","","","","","","","","","","","","","","","","","","","","","","","","","","","","","","","","","","","","","","","","","","","","","","","","","","","","","","","","","","","","","","","","","","","","0","","",""</v>
      </c>
      <c r="IB4" s="613" t="str">
        <f t="shared" si="11"/>
        <v>"","","","","","","","","","","","","","","","","","","","","","","","","","","","","","","","","","","","","","","","","","","","","","","","","","","","","","","","","","","","","","","","","","","","","","","","","","","","","","","","","","","","","","","","","","","","","","","","","","","","","","","","","","","","","","","","","","","","","","","","","","","","","","","","","","","","","","","","","","","","","","","","","","","","","","","","","","","","","","","","","","","","","","","","","","","","","","","","","","","","","","","","","","","","","","0","0","0","","","0","0","0","","","","","","","","","","","","","","","","","","","","","","","","","","","","","","","","","","","","","","","","","","","","","","","","","","","","","","","","","","","","","","","","","","","","","","","0","","",""</v>
      </c>
      <c r="IC4" s="613" t="str">
        <f t="shared" si="11"/>
        <v>"","","","","","","","","","","","","","","","","","","","","","","","","","","","","","","","","","","","","","","","","","","","","","","","","","","","","","","","","","","","","","","","","","","","","","","","","","","","","","","","","","","","","","","","","","","","","","","","","","","","","","","","","","","","","","","","","","","","","","","","","","","","","","","","","","","","","","","","","","","","","","","","","","","","","","","","","","","","","","","","","","","","","","","","","","","","","","","","","","","","","","","","","","","","","0","0","0","","","0","0","0","","","","","","","","","","","","","","","","","","","","","","","","","","","","","","","","","","","","","","","","","","","","","","","","","","","","","","","","","","","","","","","","","","","","","","","0","","",""</v>
      </c>
      <c r="ID4" s="613" t="str">
        <f t="shared" si="11"/>
        <v>"","","","","","","","","","","","","","","","","","","","","","","","","","","","","","","","","","","","","","","","","","","","","","","","","","","","","","","","","","","","","","","","","","","","","","","","","","","","","","","","","","","","","","","","","","","","","","","","","","","","","","","","","","","","","","","","","","","","","","","","","","","","","","","","","","","","","","","","","","","","","","","","","","","","","","","","","","","","","","","","","","","","","","","","","","","","","","","","","","","","","","","","","","","","0","0","0","","","0","0","0","","","","","","","","","","","","","","","","","","","","","","","","","","","","","","","","","","","","","","","","","","","","","","","","","","","","","","","","","","","","","","","","","","","","","","","0","","",""</v>
      </c>
      <c r="IE4" s="613" t="str">
        <f t="shared" si="11"/>
        <v>"","","","","","","","","","","","","","","","","","","","","","","","","","","","","","","","","","","","","","","","","","","","","","","","","","","","","","","","","","","","","","","","","","","","","","","","","","","","","","","","","","","","","","","","","","","","","","","","","","","","","","","","","","","","","","","","","","","","","","","","","","","","","","","","","","","","","","","","","","","","","","","","","","","","","","","","","","","","","","","","","","","","","","","","","","","","","","","","","","","","","","","","","","","0","0","0","","","0","0","0","","","","","","","","","","","","","","","","","","","","","","","","","","","","","","","","","","","","","","","","","","","","","","","","","","","","","","","","","","","","","","","","","","","","","","","0","","",""</v>
      </c>
      <c r="IF4" s="613" t="str">
        <f t="shared" si="11"/>
        <v>"","","","","","","","","","","","","","","","","","","","","","","","","","","","","","","","","","","","","","","","","","","","","","","","","","","","","","","","","","","","","","","","","","","","","","","","","","","","","","","","","","","","","","","","","","","","","","","","","","","","","","","","","","","","","","","","","","","","","","","","","","","","","","","","","","","","","","","","","","","","","","","","","","","","","","","","","","","","","","","","","","","","","","","","","","","","","","","","","","","","","","","","","","0","0","0","","","0","0","0","","","","","","","","","","","","","","","","","","","","","","","","","","","","","","","","","","","","","","","","","","","","","","","","","","","","","","","","","","","","","","","","","","","","","","","0","","",""</v>
      </c>
      <c r="IG4" s="613" t="str">
        <f t="shared" si="11"/>
        <v>"","","","","","","","","","","","","","","","","","","","","","","","","","","","","","","","","","","","","","","","","","","","","","","","","","","","","","","","","","","","","","","","","","","","","","","","","","","","","","","","","","","","","","","","","","","","","","","","","","","","","","","","","","","","","","","","","","","","","","","","","","","","","","","","","","","","","","","","","","","","","","","","","","","","","","","","","","","","","","","","","","","","","","","","","","","","","","","","","","","","","","","","","0","0","0","","","0","0","0","","","","","","","","","","","","","","","","","","","","","","","","","","","","","","","","","","","","","","","","","","","","","","","","","","","","","","","","","","","","","","","","","","","","","","","0","","",""</v>
      </c>
      <c r="IH4" s="613" t="str">
        <f t="shared" si="11"/>
        <v>"","","","","","","","","","","","","","","","","","","","","","","","","","","","","","","","","","","","","","","","","","","","","","","","","","","","","","","","","","","","","","","","","","","","","","","","","","","","","","","","","","","","","","","","","","","","","","","","","","","","","","","","","","","","","","","","","","","","","","","","","","","","","","","","","","","","","","","","","","","","","","","","","","","","","","","","","","","","","","","","","","","","","","","","","","","","","","","","","","","","","","","","0","0","0","","","0","0","0","","","","","","","","","","","","","","","","","","","","","","","","","","","","","","","","","","","","","","","","","","","","","","","","","","","","","","","","","","","","","","","","","","","","","","","0","","",""</v>
      </c>
      <c r="II4" s="613" t="str">
        <f t="shared" si="11"/>
        <v>"","","","","","","","","","","","","","","","","","","","","","","","","","","","","","","","","","","","","","","","","","","","","","","","","","","","","","","","","","","","","","","","","","","","","","","","","","","","","","","","","","","","","","","","","","","","","","","","","","","","","","","","","","","","","","","","","","","","","","","","","","","","","","","","","","","","","","","","","","","","","","","","","","","","","","","","","","","","","","","","","","","","","","","","","","","","","","","","","","","","","","","0","0","0","","","0","0","0","","","","","","","","","","","","","","","","","","","","","","","","","","","","","","","","","","","","","","","","","","","","","","","","","","","","","","","","","","","","","","","","","","","","","","","0","","",""</v>
      </c>
      <c r="IJ4" s="613" t="str">
        <f t="shared" si="11"/>
        <v>"","","","","","","","","","","","","","","","","","","","","","","","","","","","","","","","","","","","","","","","","","","","","","","","","","","","","","","","","","","","","","","","","","","","","","","","","","","","","","","","","","","","","","","","","","","","","","","","","","","","","","","","","","","","","","","","","","","","","","","","","","","","","","","","","","","","","","","","","","","","","","","","","","","","","","","","","","","","","","","","","","","","","","","","","","","","","","","","","","","","","","0","0","0","","","0","0","0","","","","","","","","","","","","","","","","","","","","","","","","","","","","","","","","","","","","","","","","","","","","","","","","","","","","","","","","","","","","","","","","","","","","","","","0","","",""</v>
      </c>
      <c r="IK4" s="613" t="str">
        <f t="shared" si="11"/>
        <v>"","","","","","","","","","","","","","","","","","","","","","","","","","","","","","","","","","","","","","","","","","","","","","","","","","","","","","","","","","","","","","","","","","","","","","","","","","","","","","","","","","","","","","","","","","","","","","","","","","","","","","","","","","","","","","","","","","","","","","","","","","","","","","","","","","","","","","","","","","","","","","","","","","","","","","","","","","","","","","","","","","","","","","","","","","","","","","","","","","","","","0","0","0","","","0","0","0","","","","","","","","","","","","","","","","","","","","","","","","","","","","","","","","","","","","","","","","","","","","","","","","","","","","","","","","","","","","","","","","","","","","","","","0","","",""</v>
      </c>
      <c r="IL4" s="613" t="str">
        <f t="shared" si="11"/>
        <v>"","","","","","","","","","","","","","","","","","","","","","","","","","","","","","","","","","","","","","","","","","","","","","","","","","","","","","","","","","","","","","","","","","","","","","","","","","","","","","","","","","","","","","","","","","","","","","","","","","","","","","","","","","","","","","","","","","","","","","","","","","","","","","","","","","","","","","","","","","","","","","","","","","","","","","","","","","","","","","","","","","","","","","","","","","","","","","","","","","","","0","0","0","","","0","0","0","","","","","","","","","","","","","","","","","","","","","","","","","","","","","","","","","","","","","","","","","","","","","","","","","","","","","","","","","","","","","","","","","","","","","","","0","","",""</v>
      </c>
      <c r="IM4" s="613" t="str">
        <f t="shared" si="11"/>
        <v>"","","","","","","","","","","","","","","","","","","","","","","","","","","","","","","","","","","","","","","","","","","","","","","","","","","","","","","","","","","","","","","","","","","","","","","","","","","","","","","","","","","","","","","","","","","","","","","","","","","","","","","","","","","","","","","","","","","","","","","","","","","","","","","","","","","","","","","","","","","","","","","","","","","","","","","","","","","","","","","","","","","","","","","","","","","","","","","","","","","0","0","0","","","0","0","0","","","","","","","","","","","","","","","","","","","","","","","","","","","","","","","","","","","","","","","","","","","","","","","","","","","","","","","","","","","","","","","","","","","","","","","0","","",""</v>
      </c>
      <c r="IN4" s="613" t="str">
        <f t="shared" si="11"/>
        <v>"","","","","","","","","","","","","","","","","","","","","","","","","","","","","","","","","","","","","","","","","","","","","","","","","","","","","","","","","","","","","","","","","","","","","","","","","","","","","","","","","","","","","","","","","","","","","","","","","","","","","","","","","","","","","","","","","","","","","","","","","","","","","","","","","","","","","","","","","","","","","","","","","","","","","","","","","","","","","","","","","","","","","","","","","","","","","","","","","","0","0","0","","","0","0","0","","","","","","","","","","","","","","","","","","","","","","","","","","","","","","","","","","","","","","","","","","","","","","","","","","","","","","","","","","","","","","","","","","","","","","","0","","",""</v>
      </c>
      <c r="IO4" s="613" t="str">
        <f t="shared" si="11"/>
        <v>"","","","","","","","","","","","","","","","","","","","","","","","","","","","","","","","","","","","","","","","","","","","","","","","","","","","","","","","","","","","","","","","","","","","","","","","","","","","","","","","","","","","","","","","","","","","","","","","","","","","","","","","","","","","","","","","","","","","","","","","","","","","","","","","","","","","","","","","","","","","","","","","","","","","","","","","","","","","","","","","","","","","","","","","","","","","","","","","","0","0","0","","","0","0","0","","","","","","","","","","","","","","","","","","","","","","","","","","","","","","","","","","","","","","","","","","","","","","","","","","","","","","","","","","","","","","","","","","","","","","","0","","",""</v>
      </c>
      <c r="IP4" s="613" t="str">
        <f t="shared" si="11"/>
        <v>"","","","","","","","","","","","","","","","","","","","","","","","","","","","","","","","","","","","","","","","","","","","","","","","","","","","","","","","","","","","","","","","","","","","","","","","","","","","","","","","","","","","","","","","","","","","","","","","","","","","","","","","","","","","","","","","","","","","","","","","","","","","","","","","","","","","","","","","","","","","","","","","","","","","","","","","","","","","","","","","","","","","","","","","","","","","","","","","0","0","0","","","0","0","0","","","","","","","","","","","","","","","","","","","","","","","","","","","","","","","","","","","","","","","","","","","","","","","","","","","","","","","","","","","","","","","","","","","","","","","0","","",""</v>
      </c>
      <c r="IQ4" s="613" t="str">
        <f t="shared" si="11"/>
        <v>"","","","","","","","","","","","","","","","","","","","","","","","","","","","","","","","","","","","","","","","","","","","","","","","","","","","","","","","","","","","","","","","","","","","","","","","","","","","","","","","","","","","","","","","","","","","","","","","","","","","","","","","","","","","","","","","","","","","","","","","","","","","","","","","","","","","","","","","","","","","","","","","","","","","","","","","","","","","","","","","","","","","","","","","","","","","","","","0","0","0","","","0","0","0","","","","","","","","","","","","","","","","","","","","","","","","","","","","","","","","","","","","","","","","","","","","","","","","","","","","","","","","","","","","","","","","","","","","","","","0","","",""</v>
      </c>
      <c r="IR4" s="613" t="str">
        <f t="shared" si="11"/>
        <v>"","","","","","","","","","","","","","","","","","","","","","","","","","","","","","","","","","","","","","","","","","","","","","","","","","","","","","","","","","","","","","","","","","","","","","","","","","","","","","","","","","","","","","","","","","","","","","","","","","","","","","","","","","","","","","","","","","","","","","","","","","","","","","","","","","","","","","","","","","","","","","","","","","","","","","","","","","","","","","","","","","","","","","","","","","","","","","0","0","0","","","0","0","0","","","","","","","","","","","","","","","","","","","","","","","","","","","","","","","","","","","","","","","","","","","","","","","","","","","","","","","","","","","","","","","","","","","","","","","0","","",""</v>
      </c>
      <c r="IS4" s="613" t="str">
        <f t="shared" si="11"/>
        <v>"","","","","","","","","","","","","","","","","","","","","","","","","","","","","","","","","","","","","","","","","","","","","","","","","","","","","","","","","","","","","","","","","","","","","","","","","","","","","","","","","","","","","","","","","","","","","","","","","","","","","","","","","","","","","","","","","","","","","","","","","","","","","","","","","","","","","","","","","","","","","","","","","","","","","","","","","","","","","","","","","","","","","","","","","","","","","0","0","0","","","0","0","0","","","","","","","","","","","","","","","","","","","","","","","","","","","","","","","","","","","","","","","","","","","","","","","","","","","","","","","","","","","","","","","","","","","","","","","0","","",""</v>
      </c>
      <c r="IT4" s="613" t="str">
        <f t="shared" si="11"/>
        <v>"","","","","","","","","","","","","","","","","","","","","","","","","","","","","","","","","","","","","","","","","","","","","","","","","","","","","","","","","","","","","","","","","","","","","","","","","","","","","","","","","","","","","","","","","","","","","","","","","","","","","","","","","","","","","","","","","","","","","","","","","","","","","","","","","","","","","","","","","","","","","","","","","","","","","","","","","","","","","","","","","","","","","","","","","","","","0","0","0","","","0","0","0","","","","","","","","","","","","","","","","","","","","","","","","","","","","","","","","","","","","","","","","","","","","","","","","","","","","","","","","","","","","","","","","","","","","","","","0","","",""</v>
      </c>
      <c r="IU4" s="613" t="str">
        <f t="shared" si="11"/>
        <v>"","","","","","","","","","","","","","","","","","","","","","","","","","","","","","","","","","","","","","","","","","","","","","","","","","","","","","","","","","","","","","","","","","","","","","","","","","","","","","","","","","","","","","","","","","","","","","","","","","","","","","","","","","","","","","","","","","","","","","","","","","","","","","","","","","","","","","","","","","","","","","","","","","","","","","","","","","","","","","","","","","","","","","","","","","","0","0","0","","","0","0","0","","","","","","","","","","","","","","","","","","","","","","","","","","","","","","","","","","","","","","","","","","","","","","","","","","","","","","","","","","","","","","","","","","","","","","","0","","",""</v>
      </c>
      <c r="IV4" s="613" t="str">
        <f t="shared" si="11"/>
        <v>"","","","","","","","","","","","","","","","","","","","","","","","","","","","","","","","","","","","","","","","","","","","","","","","","","","","","","","","","","","","","","","","","","","","","","","","","","","","","","","","","","","","","","","","","","","","","","","","","","","","","","","","","","","","","","","","","","","","","","","","","","","","","","","","","","","","","","","","","","","","","","","","","","","","","","","","","","","","","","","","","","","","","","","","","","0","0","0","","","0","0","0","","","","","","","","","","","","","","","","","","","","","","","","","","","","","","","","","","","","","","","","","","","","","","","","","","","","","","","","","","","","","","","","","","","","","","","0","","",""</v>
      </c>
      <c r="IW4" s="613" t="str">
        <f t="shared" ref="IW4:LH4" si="12">+IW3&amp;IX4</f>
        <v>"","","","","","","","","","","","","","","","","","","","","","","","","","","","","","","","","","","","","","","","","","","","","","","","","","","","","","","","","","","","","","","","","","","","","","","","","","","","","","","","","","","","","","","","","","","","","","","","","","","","","","","","","","","","","","","","","","","","","","","","","","","","","","","","","","","","","","","","","","","","","","","","","","","","","","","","","","","","","","","","","","","","","","","","","0","0","0","","","0","0","0","","","","","","","","","","","","","","","","","","","","","","","","","","","","","","","","","","","","","","","","","","","","","","","","","","","","","","","","","","","","","","","","","","","","","","","0","","",""</v>
      </c>
      <c r="IX4" s="613" t="str">
        <f t="shared" si="12"/>
        <v>"","","","","","","","","","","","","","","","","","","","","","","","","","","","","","","","","","","","","","","","","","","","","","","","","","","","","","","","","","","","","","","","","","","","","","","","","","","","","","","","","","","","","","","","","","","","","","","","","","","","","","","","","","","","","","","","","","","","","","","","","","","","","","","","","","","","","","","","","","","","","","","","","","","","","","","","","","","","","","","","","","","","","","","","0","0","0","","","0","0","0","","","","","","","","","","","","","","","","","","","","","","","","","","","","","","","","","","","","","","","","","","","","","","","","","","","","","","","","","","","","","","","","","","","","","","","0","","",""</v>
      </c>
      <c r="IY4" s="613" t="str">
        <f t="shared" si="12"/>
        <v>"","","","","","","","","","","","","","","","","","","","","","","","","","","","","","","","","","","","","","","","","","","","","","","","","","","","","","","","","","","","","","","","","","","","","","","","","","","","","","","","","","","","","","","","","","","","","","","","","","","","","","","","","","","","","","","","","","","","","","","","","","","","","","","","","","","","","","","","","","","","","","","","","","","","","","","","","","","","","","","","","","","","","","","0","0","0","","","0","0","0","","","","","","","","","","","","","","","","","","","","","","","","","","","","","","","","","","","","","","","","","","","","","","","","","","","","","","","","","","","","","","","","","","","","","","","0","","",""</v>
      </c>
      <c r="IZ4" s="613" t="str">
        <f t="shared" si="12"/>
        <v>"","","","","","","","","","","","","","","","","","","","","","","","","","","","","","","","","","","","","","","","","","","","","","","","","","","","","","","","","","","","","","","","","","","","","","","","","","","","","","","","","","","","","","","","","","","","","","","","","","","","","","","","","","","","","","","","","","","","","","","","","","","","","","","","","","","","","","","","","","","","","","","","","","","","","","","","","","","","","","","","","","","","","","0","0","0","","","0","0","0","","","","","","","","","","","","","","","","","","","","","","","","","","","","","","","","","","","","","","","","","","","","","","","","","","","","","","","","","","","","","","","","","","","","","","","0","","",""</v>
      </c>
      <c r="JA4" s="613" t="str">
        <f t="shared" si="12"/>
        <v>"","","","","","","","","","","","","","","","","","","","","","","","","","","","","","","","","","","","","","","","","","","","","","","","","","","","","","","","","","","","","","","","","","","","","","","","","","","","","","","","","","","","","","","","","","","","","","","","","","","","","","","","","","","","","","","","","","","","","","","","","","","","","","","","","","","","","","","","","","","","","","","","","","","","","","","","","","","","","","","","","","","","","0","0","0","","","0","0","0","","","","","","","","","","","","","","","","","","","","","","","","","","","","","","","","","","","","","","","","","","","","","","","","","","","","","","","","","","","","","","","","","","","","","","","0","","",""</v>
      </c>
      <c r="JB4" s="613" t="str">
        <f t="shared" si="12"/>
        <v>"","","","","","","","","","","","","","","","","","","","","","","","","","","","","","","","","","","","","","","","","","","","","","","","","","","","","","","","","","","","","","","","","","","","","","","","","","","","","","","","","","","","","","","","","","","","","","","","","","","","","","","","","","","","","","","","","","","","","","","","","","","","","","","","","","","","","","","","","","","","","","","","","","","","","","","","","","","","","","","","","","","","0","0","0","","","0","0","0","","","","","","","","","","","","","","","","","","","","","","","","","","","","","","","","","","","","","","","","","","","","","","","","","","","","","","","","","","","","","","","","","","","","","","","0","","",""</v>
      </c>
      <c r="JC4" s="613" t="str">
        <f t="shared" si="12"/>
        <v>"","","","","","","","","","","","","","","","","","","","","","","","","","","","","","","","","","","","","","","","","","","","","","","","","","","","","","","","","","","","","","","","","","","","","","","","","","","","","","","","","","","","","","","","","","","","","","","","","","","","","","","","","","","","","","","","","","","","","","","","","","","","","","","","","","","","","","","","","","","","","","","","","","","","","","","","","","","","","","","","","","","0","0","0","","","0","0","0","","","","","","","","","","","","","","","","","","","","","","","","","","","","","","","","","","","","","","","","","","","","","","","","","","","","","","","","","","","","","","","","","","","","","","","0","","",""</v>
      </c>
      <c r="JD4" s="613" t="str">
        <f t="shared" si="12"/>
        <v>"","","","","","","","","","","","","","","","","","","","","","","","","","","","","","","","","","","","","","","","","","","","","","","","","","","","","","","","","","","","","","","","","","","","","","","","","","","","","","","","","","","","","","","","","","","","","","","","","","","","","","","","","","","","","","","","","","","","","","","","","","","","","","","","","","","","","","","","","","","","","","","","","","","","","","","","","","","","","","","","","","0","0","0","","","0","0","0","","","","","","","","","","","","","","","","","","","","","","","","","","","","","","","","","","","","","","","","","","","","","","","","","","","","","","","","","","","","","","","","","","","","","","","0","","",""</v>
      </c>
      <c r="JE4" s="613" t="str">
        <f t="shared" si="12"/>
        <v>"","","","","","","","","","","","","","","","","","","","","","","","","","","","","","","","","","","","","","","","","","","","","","","","","","","","","","","","","","","","","","","","","","","","","","","","","","","","","","","","","","","","","","","","","","","","","","","","","","","","","","","","","","","","","","","","","","","","","","","","","","","","","","","","","","","","","","","","","","","","","","","","","","","","","","","","","","","","","","","","","0","0","0","","","0","0","0","","","","","","","","","","","","","","","","","","","","","","","","","","","","","","","","","","","","","","","","","","","","","","","","","","","","","","","","","","","","","","","","","","","","","","","0","","",""</v>
      </c>
      <c r="JF4" s="613" t="str">
        <f t="shared" si="12"/>
        <v>"","","","","","","","","","","","","","","","","","","","","","","","","","","","","","","","","","","","","","","","","","","","","","","","","","","","","","","","","","","","","","","","","","","","","","","","","","","","","","","","","","","","","","","","","","","","","","","","","","","","","","","","","","","","","","","","","","","","","","","","","","","","","","","","","","","","","","","","","","","","","","","","","","","","","","","","","","","","","","","","0","0","0","","","0","0","0","","","","","","","","","","","","","","","","","","","","","","","","","","","","","","","","","","","","","","","","","","","","","","","","","","","","","","","","","","","","","","","","","","","","","","","0","","",""</v>
      </c>
      <c r="JG4" s="613" t="str">
        <f t="shared" si="12"/>
        <v>"","","","","","","","","","","","","","","","","","","","","","","","","","","","","","","","","","","","","","","","","","","","","","","","","","","","","","","","","","","","","","","","","","","","","","","","","","","","","","","","","","","","","","","","","","","","","","","","","","","","","","","","","","","","","","","","","","","","","","","","","","","","","","","","","","","","","","","","","","","","","","","","","","","","","","","","","","","","","","","0","0","0","","","0","0","0","","","","","","","","","","","","","","","","","","","","","","","","","","","","","","","","","","","","","","","","","","","","","","","","","","","","","","","","","","","","","","","","","","","","","","","0","","",""</v>
      </c>
      <c r="JH4" s="613" t="str">
        <f t="shared" si="12"/>
        <v>"","","","","","","","","","","","","","","","","","","","","","","","","","","","","","","","","","","","","","","","","","","","","","","","","","","","","","","","","","","","","","","","","","","","","","","","","","","","","","","","","","","","","","","","","","","","","","","","","","","","","","","","","","","","","","","","","","","","","","","","","","","","","","","","","","","","","","","","","","","","","","","","","","","","","","","","","","","","","","0","0","0","","","0","0","0","","","","","","","","","","","","","","","","","","","","","","","","","","","","","","","","","","","","","","","","","","","","","","","","","","","","","","","","","","","","","","","","","","","","","","","0","","",""</v>
      </c>
      <c r="JI4" s="613" t="str">
        <f t="shared" si="12"/>
        <v>"","","","","","","","","","","","","","","","","","","","","","","","","","","","","","","","","","","","","","","","","","","","","","","","","","","","","","","","","","","","","","","","","","","","","","","","","","","","","","","","","","","","","","","","","","","","","","","","","","","","","","","","","","","","","","","","","","","","","","","","","","","","","","","","","","","","","","","","","","","","","","","","","","","","","","","","","","","","","0","0","0","","","0","0","0","","","","","","","","","","","","","","","","","","","","","","","","","","","","","","","","","","","","","","","","","","","","","","","","","","","","","","","","","","","","","","","","","","","","","","","0","","",""</v>
      </c>
      <c r="JJ4" s="613" t="str">
        <f t="shared" si="12"/>
        <v>"","","","","","","","","","","","","","","","","","","","","","","","","","","","","","","","","","","","","","","","","","","","","","","","","","","","","","","","","","","","","","","","","","","","","","","","","","","","","","","","","","","","","","","","","","","","","","","","","","","","","","","","","","","","","","","","","","","","","","","","","","","","","","","","","","","","","","","","","","","","","","","","","","","","","","","","","","","","0","0","0","","","0","0","0","","","","","","","","","","","","","","","","","","","","","","","","","","","","","","","","","","","","","","","","","","","","","","","","","","","","","","","","","","","","","","","","","","","","","","","0","","",""</v>
      </c>
      <c r="JK4" s="613" t="str">
        <f t="shared" si="12"/>
        <v>"","","","","","","","","","","","","","","","","","","","","","","","","","","","","","","","","","","","","","","","","","","","","","","","","","","","","","","","","","","","","","","","","","","","","","","","","","","","","","","","","","","","","","","","","","","","","","","","","","","","","","","","","","","","","","","","","","","","","","","","","","","","","","","","","","","","","","","","","","","","","","","","","","","","","","","","","","","0","0","0","","","0","0","0","","","","","","","","","","","","","","","","","","","","","","","","","","","","","","","","","","","","","","","","","","","","","","","","","","","","","","","","","","","","","","","","","","","","","","","0","","",""</v>
      </c>
      <c r="JL4" s="613" t="str">
        <f t="shared" si="12"/>
        <v>"","","","","","","","","","","","","","","","","","","","","","","","","","","","","","","","","","","","","","","","","","","","","","","","","","","","","","","","","","","","","","","","","","","","","","","","","","","","","","","","","","","","","","","","","","","","","","","","","","","","","","","","","","","","","","","","","","","","","","","","","","","","","","","","","","","","","","","","","","","","","","","","","","","","","","","","","","0","0","0","","","0","0","0","","","","","","","","","","","","","","","","","","","","","","","","","","","","","","","","","","","","","","","","","","","","","","","","","","","","","","","","","","","","","","","","","","","","","","","0","","",""</v>
      </c>
      <c r="JM4" s="613" t="str">
        <f t="shared" si="12"/>
        <v>"","","","","","","","","","","","","","","","","","","","","","","","","","","","","","","","","","","","","","","","","","","","","","","","","","","","","","","","","","","","","","","","","","","","","","","","","","","","","","","","","","","","","","","","","","","","","","","","","","","","","","","","","","","","","","","","","","","","","","","","","","","","","","","","","","","","","","","","","","","","","","","","","","","","","","","","","0","0","0","","","0","0","0","","","","","","","","","","","","","","","","","","","","","","","","","","","","","","","","","","","","","","","","","","","","","","","","","","","","","","","","","","","","","","","","","","","","","","","0","","",""</v>
      </c>
      <c r="JN4" s="613" t="str">
        <f t="shared" si="12"/>
        <v>"","","","","","","","","","","","","","","","","","","","","","","","","","","","","","","","","","","","","","","","","","","","","","","","","","","","","","","","","","","","","","","","","","","","","","","","","","","","","","","","","","","","","","","","","","","","","","","","","","","","","","","","","","","","","","","","","","","","","","","","","","","","","","","","","","","","","","","","","","","","","","","","","","","","","","","","0","0","0","","","0","0","0","","","","","","","","","","","","","","","","","","","","","","","","","","","","","","","","","","","","","","","","","","","","","","","","","","","","","","","","","","","","","","","","","","","","","","","0","","",""</v>
      </c>
      <c r="JO4" s="613" t="str">
        <f t="shared" si="12"/>
        <v>"","","","","","","","","","","","","","","","","","","","","","","","","","","","","","","","","","","","","","","","","","","","","","","","","","","","","","","","","","","","","","","","","","","","","","","","","","","","","","","","","","","","","","","","","","","","","","","","","","","","","","","","","","","","","","","","","","","","","","","","","","","","","","","","","","","","","","","","","","","","","","","","","","","","","","","0","0","0","","","0","0","0","","","","","","","","","","","","","","","","","","","","","","","","","","","","","","","","","","","","","","","","","","","","","","","","","","","","","","","","","","","","","","","","","","","","","","","0","","",""</v>
      </c>
      <c r="JP4" s="613" t="str">
        <f t="shared" si="12"/>
        <v>"","","","","","","","","","","","","","","","","","","","","","","","","","","","","","","","","","","","","","","","","","","","","","","","","","","","","","","","","","","","","","","","","","","","","","","","","","","","","","","","","","","","","","","","","","","","","","","","","","","","","","","","","","","","","","","","","","","","","","","","","","","","","","","","","","","","","","","","","","","","","","","","","","","","","","0","0","0","","","0","0","0","","","","","","","","","","","","","","","","","","","","","","","","","","","","","","","","","","","","","","","","","","","","","","","","","","","","","","","","","","","","","","","","","","","","","","","0","","",""</v>
      </c>
      <c r="JQ4" s="613" t="str">
        <f t="shared" si="12"/>
        <v>"","","","","","","","","","","","","","","","","","","","","","","","","","","","","","","","","","","","","","","","","","","","","","","","","","","","","","","","","","","","","","","","","","","","","","","","","","","","","","","","","","","","","","","","","","","","","","","","","","","","","","","","","","","","","","","","","","","","","","","","","","","","","","","","","","","","","","","","","","","","","","","","","","","","","0","0","0","","","0","0","0","","","","","","","","","","","","","","","","","","","","","","","","","","","","","","","","","","","","","","","","","","","","","","","","","","","","","","","","","","","","","","","","","","","","","","","0","","",""</v>
      </c>
      <c r="JR4" s="613" t="str">
        <f t="shared" si="12"/>
        <v>"","","","","","","","","","","","","","","","","","","","","","","","","","","","","","","","","","","","","","","","","","","","","","","","","","","","","","","","","","","","","","","","","","","","","","","","","","","","","","","","","","","","","","","","","","","","","","","","","","","","","","","","","","","","","","","","","","","","","","","","","","","","","","","","","","","","","","","","","","","","","","","","","","","","0","0","0","","","0","0","0","","","","","","","","","","","","","","","","","","","","","","","","","","","","","","","","","","","","","","","","","","","","","","","","","","","","","","","","","","","","","","","","","","","","","","","0","","",""</v>
      </c>
      <c r="JS4" s="613" t="str">
        <f t="shared" si="12"/>
        <v>"","","","","","","","","","","","","","","","","","","","","","","","","","","","","","","","","","","","","","","","","","","","","","","","","","","","","","","","","","","","","","","","","","","","","","","","","","","","","","","","","","","","","","","","","","","","","","","","","","","","","","","","","","","","","","","","","","","","","","","","","","","","","","","","","","","","","","","","","","","","","","","","","","","0","0","0","","","0","0","0","","","","","","","","","","","","","","","","","","","","","","","","","","","","","","","","","","","","","","","","","","","","","","","","","","","","","","","","","","","","","","","","","","","","","","","0","","",""</v>
      </c>
      <c r="JT4" s="613" t="str">
        <f t="shared" si="12"/>
        <v>"","","","","","","","","","","","","","","","","","","","","","","","","","","","","","","","","","","","","","","","","","","","","","","","","","","","","","","","","","","","","","","","","","","","","","","","","","","","","","","","","","","","","","","","","","","","","","","","","","","","","","","","","","","","","","","","","","","","","","","","","","","","","","","","","","","","","","","","","","","","","","","","","","0","0","0","","","0","0","0","","","","","","","","","","","","","","","","","","","","","","","","","","","","","","","","","","","","","","","","","","","","","","","","","","","","","","","","","","","","","","","","","","","","","","","0","","",""</v>
      </c>
      <c r="JU4" s="613" t="str">
        <f t="shared" si="12"/>
        <v>"","","","","","","","","","","","","","","","","","","","","","","","","","","","","","","","","","","","","","","","","","","","","","","","","","","","","","","","","","","","","","","","","","","","","","","","","","","","","","","","","","","","","","","","","","","","","","","","","","","","","","","","","","","","","","","","","","","","","","","","","","","","","","","","","","","","","","","","","","","","","","","","","0","0","0","","","0","0","0","","","","","","","","","","","","","","","","","","","","","","","","","","","","","","","","","","","","","","","","","","","","","","","","","","","","","","","","","","","","","","","","","","","","","","","0","","",""</v>
      </c>
      <c r="JV4" s="613" t="str">
        <f t="shared" si="12"/>
        <v>"","","","","","","","","","","","","","","","","","","","","","","","","","","","","","","","","","","","","","","","","","","","","","","","","","","","","","","","","","","","","","","","","","","","","","","","","","","","","","","","","","","","","","","","","","","","","","","","","","","","","","","","","","","","","","","","","","","","","","","","","","","","","","","","","","","","","","","","","","","","","","","","0","0","0","","","0","0","0","","","","","","","","","","","","","","","","","","","","","","","","","","","","","","","","","","","","","","","","","","","","","","","","","","","","","","","","","","","","","","","","","","","","","","","0","","",""</v>
      </c>
      <c r="JW4" s="613" t="str">
        <f t="shared" si="12"/>
        <v>"","","","","","","","","","","","","","","","","","","","","","","","","","","","","","","","","","","","","","","","","","","","","","","","","","","","","","","","","","","","","","","","","","","","","","","","","","","","","","","","","","","","","","","","","","","","","","","","","","","","","","","","","","","","","","","","","","","","","","","","","","","","","","","","","","","","","","","","","","","","","","","0","0","0","","","0","0","0","","","","","","","","","","","","","","","","","","","","","","","","","","","","","","","","","","","","","","","","","","","","","","","","","","","","","","","","","","","","","","","","","","","","","","","0","","",""</v>
      </c>
      <c r="JX4" s="613" t="str">
        <f t="shared" si="12"/>
        <v>"","","","","","","","","","","","","","","","","","","","","","","","","","","","","","","","","","","","","","","","","","","","","","","","","","","","","","","","","","","","","","","","","","","","","","","","","","","","","","","","","","","","","","","","","","","","","","","","","","","","","","","","","","","","","","","","","","","","","","","","","","","","","","","","","","","","","","","","","","","","","","0","0","0","","","0","0","0","","","","","","","","","","","","","","","","","","","","","","","","","","","","","","","","","","","","","","","","","","","","","","","","","","","","","","","","","","","","","","","","","","","","","","","0","","",""</v>
      </c>
      <c r="JY4" s="613" t="str">
        <f t="shared" si="12"/>
        <v>"","","","","","","","","","","","","","","","","","","","","","","","","","","","","","","","","","","","","","","","","","","","","","","","","","","","","","","","","","","","","","","","","","","","","","","","","","","","","","","","","","","","","","","","","","","","","","","","","","","","","","","","","","","","","","","","","","","","","","","","","","","","","","","","","","","","","","","","","","","","","0","0","0","","","0","0","0","","","","","","","","","","","","","","","","","","","","","","","","","","","","","","","","","","","","","","","","","","","","","","","","","","","","","","","","","","","","","","","","","","","","","","","0","","",""</v>
      </c>
      <c r="JZ4" s="613" t="str">
        <f t="shared" si="12"/>
        <v>"","","","","","","","","","","","","","","","","","","","","","","","","","","","","","","","","","","","","","","","","","","","","","","","","","","","","","","","","","","","","","","","","","","","","","","","","","","","","","","","","","","","","","","","","","","","","","","","","","","","","","","","","","","","","","","","","","","","","","","","","","","","","","","","","","","","","","","","","","","","0","0","0","","","0","0","0","","","","","","","","","","","","","","","","","","","","","","","","","","","","","","","","","","","","","","","","","","","","","","","","","","","","","","","","","","","","","","","","","","","","","","","0","","",""</v>
      </c>
      <c r="KA4" s="613" t="str">
        <f t="shared" si="12"/>
        <v>"","","","","","","","","","","","","","","","","","","","","","","","","","","","","","","","","","","","","","","","","","","","","","","","","","","","","","","","","","","","","","","","","","","","","","","","","","","","","","","","","","","","","","","","","","","","","","","","","","","","","","","","","","","","","","","","","","","","","","","","","","","","","","","","","","","","","","","","","","","0","0","0","","","0","0","0","","","","","","","","","","","","","","","","","","","","","","","","","","","","","","","","","","","","","","","","","","","","","","","","","","","","","","","","","","","","","","","","","","","","","","","0","","",""</v>
      </c>
      <c r="KB4" s="613" t="str">
        <f t="shared" si="12"/>
        <v>"","","","","","","","","","","","","","","","","","","","","","","","","","","","","","","","","","","","","","","","","","","","","","","","","","","","","","","","","","","","","","","","","","","","","","","","","","","","","","","","","","","","","","","","","","","","","","","","","","","","","","","","","","","","","","","","","","","","","","","","","","","","","","","","","","","","","","","","","","0","0","0","","","0","0","0","","","","","","","","","","","","","","","","","","","","","","","","","","","","","","","","","","","","","","","","","","","","","","","","","","","","","","","","","","","","","","","","","","","","","","","0","","",""</v>
      </c>
      <c r="KC4" s="613" t="str">
        <f t="shared" si="12"/>
        <v>"","","","","","","","","","","","","","","","","","","","","","","","","","","","","","","","","","","","","","","","","","","","","","","","","","","","","","","","","","","","","","","","","","","","","","","","","","","","","","","","","","","","","","","","","","","","","","","","","","","","","","","","","","","","","","","","","","","","","","","","","","","","","","","","","","","","","","","","","0","0","0","","","0","0","0","","","","","","","","","","","","","","","","","","","","","","","","","","","","","","","","","","","","","","","","","","","","","","","","","","","","","","","","","","","","","","","","","","","","","","","0","","",""</v>
      </c>
      <c r="KD4" s="613" t="str">
        <f t="shared" si="12"/>
        <v>"","","","","","","","","","","","","","","","","","","","","","","","","","","","","","","","","","","","","","","","","","","","","","","","","","","","","","","","","","","","","","","","","","","","","","","","","","","","","","","","","","","","","","","","","","","","","","","","","","","","","","","","","","","","","","","","","","","","","","","","","","","","","","","","","","","","","","","","0","0","0","","","0","0","0","","","","","","","","","","","","","","","","","","","","","","","","","","","","","","","","","","","","","","","","","","","","","","","","","","","","","","","","","","","","","","","","","","","","","","","0","","",""</v>
      </c>
      <c r="KE4" s="613" t="str">
        <f t="shared" si="12"/>
        <v>"","","","","","","","","","","","","","","","","","","","","","","","","","","","","","","","","","","","","","","","","","","","","","","","","","","","","","","","","","","","","","","","","","","","","","","","","","","","","","","","","","","","","","","","","","","","","","","","","","","","","","","","","","","","","","","","","","","","","","","","","","","","","","","","","","","","","","","0","0","0","","","0","0","0","","","","","","","","","","","","","","","","","","","","","","","","","","","","","","","","","","","","","","","","","","","","","","","","","","","","","","","","","","","","","","","","","","","","","","","0","","",""</v>
      </c>
      <c r="KF4" s="613" t="str">
        <f t="shared" si="12"/>
        <v>"","","","","","","","","","","","","","","","","","","","","","","","","","","","","","","","","","","","","","","","","","","","","","","","","","","","","","","","","","","","","","","","","","","","","","","","","","","","","","","","","","","","","","","","","","","","","","","","","","","","","","","","","","","","","","","","","","","","","","","","","","","","","","","","","","","","","","0","0","0","","","0","0","0","","","","","","","","","","","","","","","","","","","","","","","","","","","","","","","","","","","","","","","","","","","","","","","","","","","","","","","","","","","","","","","","","","","","","","","0","","",""</v>
      </c>
      <c r="KG4" s="613" t="str">
        <f t="shared" si="12"/>
        <v>"","","","","","","","","","","","","","","","","","","","","","","","","","","","","","","","","","","","","","","","","","","","","","","","","","","","","","","","","","","","","","","","","","","","","","","","","","","","","","","","","","","","","","","","","","","","","","","","","","","","","","","","","","","","","","","","","","","","","","","","","","","","","","","","","","","","","0","0","0","","","0","0","0","","","","","","","","","","","","","","","","","","","","","","","","","","","","","","","","","","","","","","","","","","","","","","","","","","","","","","","","","","","","","","","","","","","","","","","0","","",""</v>
      </c>
      <c r="KH4" s="613" t="str">
        <f t="shared" si="12"/>
        <v>"","","","","","","","","","","","","","","","","","","","","","","","","","","","","","","","","","","","","","","","","","","","","","","","","","","","","","","","","","","","","","","","","","","","","","","","","","","","","","","","","","","","","","","","","","","","","","","","","","","","","","","","","","","","","","","","","","","","","","","","","","","","","","","","","","","","0","0","0","","","0","0","0","","","","","","","","","","","","","","","","","","","","","","","","","","","","","","","","","","","","","","","","","","","","","","","","","","","","","","","","","","","","","","","","","","","","","","","0","","",""</v>
      </c>
      <c r="KI4" s="613" t="str">
        <f t="shared" si="12"/>
        <v>"","","","","","","","","","","","","","","","","","","","","","","","","","","","","","","","","","","","","","","","","","","","","","","","","","","","","","","","","","","","","","","","","","","","","","","","","","","","","","","","","","","","","","","","","","","","","","","","","","","","","","","","","","","","","","","","","","","","","","","","","","","","","","","","","","","0","0","0","","","0","0","0","","","","","","","","","","","","","","","","","","","","","","","","","","","","","","","","","","","","","","","","","","","","","","","","","","","","","","","","","","","","","","","","","","","","","","","0","","",""</v>
      </c>
      <c r="KJ4" s="613" t="str">
        <f t="shared" si="12"/>
        <v>"","","","","","","","","","","","","","","","","","","","","","","","","","","","","","","","","","","","","","","","","","","","","","","","","","","","","","","","","","","","","","","","","","","","","","","","","","","","","","","","","","","","","","","","","","","","","","","","","","","","","","","","","","","","","","","","","","","","","","","","","","","","","","","","","","0","0","0","","","0","0","0","","","","","","","","","","","","","","","","","","","","","","","","","","","","","","","","","","","","","","","","","","","","","","","","","","","","","","","","","","","","","","","","","","","","","","","0","","",""</v>
      </c>
      <c r="KK4" s="613" t="str">
        <f t="shared" si="12"/>
        <v>"","","","","","","","","","","","","","","","","","","","","","","","","","","","","","","","","","","","","","","","","","","","","","","","","","","","","","","","","","","","","","","","","","","","","","","","","","","","","","","","","","","","","","","","","","","","","","","","","","","","","","","","","","","","","","","","","","","","","","","","","","","","","","","","","0","0","0","","","0","0","0","","","","","","","","","","","","","","","","","","","","","","","","","","","","","","","","","","","","","","","","","","","","","","","","","","","","","","","","","","","","","","","","","","","","","","","0","","",""</v>
      </c>
      <c r="KL4" s="613" t="str">
        <f t="shared" si="12"/>
        <v>"","","","","","","","","","","","","","","","","","","","","","","","","","","","","","","","","","","","","","","","","","","","","","","","","","","","","","","","","","","","","","","","","","","","","","","","","","","","","","","","","","","","","","","","","","","","","","","","","","","","","","","","","","","","","","","","","","","","","","","","","","","","","","","","0","0","0","","","0","0","0","","","","","","","","","","","","","","","","","","","","","","","","","","","","","","","","","","","","","","","","","","","","","","","","","","","","","","","","","","","","","","","","","","","","","","","0","","",""</v>
      </c>
      <c r="KM4" s="613" t="str">
        <f t="shared" si="12"/>
        <v>"","","","","","","","","","","","","","","","","","","","","","","","","","","","","","","","","","","","","","","","","","","","","","","","","","","","","","","","","","","","","","","","","","","","","","","","","","","","","","","","","","","","","","","","","","","","","","","","","","","","","","","","","","","","","","","","","","","","","","","","","","","","","","","0","0","0","","","0","0","0","","","","","","","","","","","","","","","","","","","","","","","","","","","","","","","","","","","","","","","","","","","","","","","","","","","","","","","","","","","","","","","","","","","","","","","0","","",""</v>
      </c>
      <c r="KN4" s="613" t="str">
        <f t="shared" si="12"/>
        <v>"","","","","","","","","","","","","","","","","","","","","","","","","","","","","","","","","","","","","","","","","","","","","","","","","","","","","","","","","","","","","","","","","","","","","","","","","","","","","","","","","","","","","","","","","","","","","","","","","","","","","","","","","","","","","","","","","","","","","","","","","","","","","","0","0","0","","","0","0","0","","","","","","","","","","","","","","","","","","","","","","","","","","","","","","","","","","","","","","","","","","","","","","","","","","","","","","","","","","","","","","","","","","","","","","","0","","",""</v>
      </c>
      <c r="KO4" s="613" t="str">
        <f t="shared" si="12"/>
        <v>"","","","","","","","","","","","","","","","","","","","","","","","","","","","","","","","","","","","","","","","","","","","","","","","","","","","","","","","","","","","","","","","","","","","","","","","","","","","","","","","","","","","","","","","","","","","","","","","","","","","","","","","","","","","","","","","","","","","","","","","","","","","","0","0","0","","","0","0","0","","","","","","","","","","","","","","","","","","","","","","","","","","","","","","","","","","","","","","","","","","","","","","","","","","","","","","","","","","","","","","","","","","","","","","","0","","",""</v>
      </c>
      <c r="KP4" s="613" t="str">
        <f t="shared" si="12"/>
        <v>"","","","","","","","","","","","","","","","","","","","","","","","","","","","","","","","","","","","","","","","","","","","","","","","","","","","","","","","","","","","","","","","","","","","","","","","","","","","","","","","","","","","","","","","","","","","","","","","","","","","","","","","","","","","","","","","","","","","","","","","","","","","0","0","0","","","0","0","0","","","","","","","","","","","","","","","","","","","","","","","","","","","","","","","","","","","","","","","","","","","","","","","","","","","","","","","","","","","","","","","","","","","","","","","0","","",""</v>
      </c>
      <c r="KQ4" s="613" t="str">
        <f t="shared" si="12"/>
        <v>"","","","","","","","","","","","","","","","","","","","","","","","","","","","","","","","","","","","","","","","","","","","","","","","","","","","","","","","","","","","","","","","","","","","","","","","","","","","","","","","","","","","","","","","","","","","","","","","","","","","","","","","","","","","","","","","","","","","","","","","","","","0","0","0","","","0","0","0","","","","","","","","","","","","","","","","","","","","","","","","","","","","","","","","","","","","","","","","","","","","","","","","","","","","","","","","","","","","","","","","","","","","","","","0","","",""</v>
      </c>
      <c r="KR4" s="613" t="str">
        <f t="shared" si="12"/>
        <v>"","","","","","","","","","","","","","","","","","","","","","","","","","","","","","","","","","","","","","","","","","","","","","","","","","","","","","","","","","","","","","","","","","","","","","","","","","","","","","","","","","","","","","","","","","","","","","","","","","","","","","","","","","","","","","","","","","","","","","","","","","0","0","0","","","0","0","0","","","","","","","","","","","","","","","","","","","","","","","","","","","","","","","","","","","","","","","","","","","","","","","","","","","","","","","","","","","","","","","","","","","","","","","0","","",""</v>
      </c>
      <c r="KS4" s="613" t="str">
        <f t="shared" si="12"/>
        <v>"","","","","","","","","","","","","","","","","","","","","","","","","","","","","","","","","","","","","","","","","","","","","","","","","","","","","","","","","","","","","","","","","","","","","","","","","","","","","","","","","","","","","","","","","","","","","","","","","","","","","","","","","","","","","","","","","","","","","","","","","0","0","0","","","0","0","0","","","","","","","","","","","","","","","","","","","","","","","","","","","","","","","","","","","","","","","","","","","","","","","","","","","","","","","","","","","","","","","","","","","","","","","0","","",""</v>
      </c>
      <c r="KT4" s="613" t="str">
        <f t="shared" si="12"/>
        <v>"","","","","","","","","","","","","","","","","","","","","","","","","","","","","","","","","","","","","","","","","","","","","","","","","","","","","","","","","","","","","","","","","","","","","","","","","","","","","","","","","","","","","","","","","","","","","","","","","","","","","","","","","","","","","","","","","","","","","","","","0","0","0","","","0","0","0","","","","","","","","","","","","","","","","","","","","","","","","","","","","","","","","","","","","","","","","","","","","","","","","","","","","","","","","","","","","","","","","","","","","","","","0","","",""</v>
      </c>
      <c r="KU4" s="613" t="str">
        <f t="shared" si="12"/>
        <v>"","","","","","","","","","","","","","","","","","","","","","","","","","","","","","","","","","","","","","","","","","","","","","","","","","","","","","","","","","","","","","","","","","","","","","","","","","","","","","","","","","","","","","","","","","","","","","","","","","","","","","","","","","","","","","","","","","","","","","","0","0","0","","","0","0","0","","","","","","","","","","","","","","","","","","","","","","","","","","","","","","","","","","","","","","","","","","","","","","","","","","","","","","","","","","","","","","","","","","","","","","","0","","",""</v>
      </c>
      <c r="KV4" s="613" t="str">
        <f t="shared" si="12"/>
        <v>"","","","","","","","","","","","","","","","","","","","","","","","","","","","","","","","","","","","","","","","","","","","","","","","","","","","","","","","","","","","","","","","","","","","","","","","","","","","","","","","","","","","","","","","","","","","","","","","","","","","","","","","","","","","","","","","","","","","","","0","0","0","","","0","0","0","","","","","","","","","","","","","","","","","","","","","","","","","","","","","","","","","","","","","","","","","","","","","","","","","","","","","","","","","","","","","","","","","","","","","","","0","","",""</v>
      </c>
      <c r="KW4" s="613" t="str">
        <f t="shared" si="12"/>
        <v>"","","","","","","","","","","","","","","","","","","","","","","","","","","","","","","","","","","","","","","","","","","","","","","","","","","","","","","","","","","","","","","","","","","","","","","","","","","","","","","","","","","","","","","","","","","","","","","","","","","","","","","","","","","","","","","","","","","","","0","0","0","","","0","0","0","","","","","","","","","","","","","","","","","","","","","","","","","","","","","","","","","","","","","","","","","","","","","","","","","","","","","","","","","","","","","","","","","","","","","","","0","","",""</v>
      </c>
      <c r="KX4" s="613" t="str">
        <f t="shared" si="12"/>
        <v>"","","","","","","","","","","","","","","","","","","","","","","","","","","","","","","","","","","","","","","","","","","","","","","","","","","","","","","","","","","","","","","","","","","","","","","","","","","","","","","","","","","","","","","","","","","","","","","","","","","","","","","","","","","","","","","","","","","","0","0","0","","","0","0","0","","","","","","","","","","","","","","","","","","","","","","","","","","","","","","","","","","","","","","","","","","","","","","","","","","","","","","","","","","","","","","","","","","","","","","","0","","",""</v>
      </c>
      <c r="KY4" s="613" t="str">
        <f t="shared" si="12"/>
        <v>"","","","","","","","","","","","","","","","","","","","","","","","","","","","","","","","","","","","","","","","","","","","","","","","","","","","","","","","","","","","","","","","","","","","","","","","","","","","","","","","","","","","","","","","","","","","","","","","","","","","","","","","","","","","","","","","","","","0","0","0","","","0","0","0","","","","","","","","","","","","","","","","","","","","","","","","","","","","","","","","","","","","","","","","","","","","","","","","","","","","","","","","","","","","","","","","","","","","","","","0","","",""</v>
      </c>
      <c r="KZ4" s="613" t="str">
        <f t="shared" si="12"/>
        <v>"","","","","","","","","","","","","","","","","","","","","","","","","","","","","","","","","","","","","","","","","","","","","","","","","","","","","","","","","","","","","","","","","","","","","","","","","","","","","","","","","","","","","","","","","","","","","","","","","","","","","","","","","","","","","","","","","","0","0","0","","","0","0","0","","","","","","","","","","","","","","","","","","","","","","","","","","","","","","","","","","","","","","","","","","","","","","","","","","","","","","","","","","","","","","","","","","","","","","","0","","",""</v>
      </c>
      <c r="LA4" s="613" t="str">
        <f t="shared" si="12"/>
        <v>"","","","","","","","","","","","","","","","","","","","","","","","","","","","","","","","","","","","","","","","","","","","","","","","","","","","","","","","","","","","","","","","","","","","","","","","","","","","","","","","","","","","","","","","","","","","","","","","","","","","","","","","","","","","","","","","","0","0","0","","","0","0","0","","","","","","","","","","","","","","","","","","","","","","","","","","","","","","","","","","","","","","","","","","","","","","","","","","","","","","","","","","","","","","","","","","","","","","","0","","",""</v>
      </c>
      <c r="LB4" s="613" t="str">
        <f t="shared" si="12"/>
        <v>"","","","","","","","","","","","","","","","","","","","","","","","","","","","","","","","","","","","","","","","","","","","","","","","","","","","","","","","","","","","","","","","","","","","","","","","","","","","","","","","","","","","","","","","","","","","","","","","","","","","","","","","","","","","","","","","0","0","0","","","0","0","0","","","","","","","","","","","","","","","","","","","","","","","","","","","","","","","","","","","","","","","","","","","","","","","","","","","","","","","","","","","","","","","","","","","","","","","0","","",""</v>
      </c>
      <c r="LC4" s="613" t="str">
        <f t="shared" si="12"/>
        <v>"","","","","","","","","","","","","","","","","","","","","","","","","","","","","","","","","","","","","","","","","","","","","","","","","","","","","","","","","","","","","","","","","","","","","","","","","","","","","","","","","","","","","","","","","","","","","","","","","","","","","","","","","","","","","","","0","0","0","","","0","0","0","","","","","","","","","","","","","","","","","","","","","","","","","","","","","","","","","","","","","","","","","","","","","","","","","","","","","","","","","","","","","","","","","","","","","","","0","","",""</v>
      </c>
      <c r="LD4" s="613" t="str">
        <f t="shared" si="12"/>
        <v>"","","","","","","","","","","","","","","","","","","","","","","","","","","","","","","","","","","","","","","","","","","","","","","","","","","","","","","","","","","","","","","","","","","","","","","","","","","","","","","","","","","","","","","","","","","","","","","","","","","","","","","","","","","","","","0","0","0","","","0","0","0","","","","","","","","","","","","","","","","","","","","","","","","","","","","","","","","","","","","","","","","","","","","","","","","","","","","","","","","","","","","","","","","","","","","","","","0","","",""</v>
      </c>
      <c r="LE4" s="613" t="str">
        <f t="shared" si="12"/>
        <v>"","","","","","","","","","","","","","","","","","","","","","","","","","","","","","","","","","","","","","","","","","","","","","","","","","","","","","","","","","","","","","","","","","","","","","","","","","","","","","","","","","","","","","","","","","","","","","","","","","","","","","","","","","","","","0","0","0","","","0","0","0","","","","","","","","","","","","","","","","","","","","","","","","","","","","","","","","","","","","","","","","","","","","","","","","","","","","","","","","","","","","","","","","","","","","","","","0","","",""</v>
      </c>
      <c r="LF4" s="613" t="str">
        <f t="shared" si="12"/>
        <v>"","","","","","","","","","","","","","","","","","","","","","","","","","","","","","","","","","","","","","","","","","","","","","","","","","","","","","","","","","","","","","","","","","","","","","","","","","","","","","","","","","","","","","","","","","","","","","","","","","","","","","","","","","","","0","0","0","","","0","0","0","","","","","","","","","","","","","","","","","","","","","","","","","","","","","","","","","","","","","","","","","","","","","","","","","","","","","","","","","","","","","","","","","","","","","","","0","","",""</v>
      </c>
      <c r="LG4" s="613" t="str">
        <f t="shared" si="12"/>
        <v>"","","","","","","","","","","","","","","","","","","","","","","","","","","","","","","","","","","","","","","","","","","","","","","","","","","","","","","","","","","","","","","","","","","","","","","","","","","","","","","","","","","","","","","","","","","","","","","","","","","","","","","","","","","0","0","0","","","0","0","0","","","","","","","","","","","","","","","","","","","","","","","","","","","","","","","","","","","","","","","","","","","","","","","","","","","","","","","","","","","","","","","","","","","","","","","0","","",""</v>
      </c>
      <c r="LH4" s="613" t="str">
        <f t="shared" si="12"/>
        <v>"","","","","","","","","","","","","","","","","","","","","","","","","","","","","","","","","","","","","","","","","","","","","","","","","","","","","","","","","","","","","","","","","","","","","","","","","","","","","","","","","","","","","","","","","","","","","","","","","","","","","","","","","","0","0","0","","","0","0","0","","","","","","","","","","","","","","","","","","","","","","","","","","","","","","","","","","","","","","","","","","","","","","","","","","","","","","","","","","","","","","","","","","","","","","","0","","",""</v>
      </c>
      <c r="LI4" s="613" t="str">
        <f t="shared" ref="LI4:NT4" si="13">+LI3&amp;LJ4</f>
        <v>"","","","","","","","","","","","","","","","","","","","","","","","","","","","","","","","","","","","","","","","","","","","","","","","","","","","","","","","","","","","","","","","","","","","","","","","","","","","","","","","","","","","","","","","","","","","","","","","","","","","","","","","","0","0","0","","","0","0","0","","","","","","","","","","","","","","","","","","","","","","","","","","","","","","","","","","","","","","","","","","","","","","","","","","","","","","","","","","","","","","","","","","","","","","","0","","",""</v>
      </c>
      <c r="LJ4" s="613" t="str">
        <f t="shared" si="13"/>
        <v>"","","","","","","","","","","","","","","","","","","","","","","","","","","","","","","","","","","","","","","","","","","","","","","","","","","","","","","","","","","","","","","","","","","","","","","","","","","","","","","","","","","","","","","","","","","","","","","","","","","","","","","","0","0","0","","","0","0","0","","","","","","","","","","","","","","","","","","","","","","","","","","","","","","","","","","","","","","","","","","","","","","","","","","","","","","","","","","","","","","","","","","","","","","","0","","",""</v>
      </c>
      <c r="LK4" s="613" t="str">
        <f t="shared" si="13"/>
        <v>"","","","","","","","","","","","","","","","","","","","","","","","","","","","","","","","","","","","","","","","","","","","","","","","","","","","","","","","","","","","","","","","","","","","","","","","","","","","","","","","","","","","","","","","","","","","","","","","","","","","","","","0","0","0","","","0","0","0","","","","","","","","","","","","","","","","","","","","","","","","","","","","","","","","","","","","","","","","","","","","","","","","","","","","","","","","","","","","","","","","","","","","","","","0","","",""</v>
      </c>
      <c r="LL4" s="613" t="str">
        <f t="shared" si="13"/>
        <v>"","","","","","","","","","","","","","","","","","","","","","","","","","","","","","","","","","","","","","","","","","","","","","","","","","","","","","","","","","","","","","","","","","","","","","","","","","","","","","","","","","","","","","","","","","","","","","","","","","","","","","0","0","0","","","0","0","0","","","","","","","","","","","","","","","","","","","","","","","","","","","","","","","","","","","","","","","","","","","","","","","","","","","","","","","","","","","","","","","","","","","","","","","0","","",""</v>
      </c>
      <c r="LM4" s="613" t="str">
        <f t="shared" si="13"/>
        <v>"","","","","","","","","","","","","","","","","","","","","","","","","","","","","","","","","","","","","","","","","","","","","","","","","","","","","","","","","","","","","","","","","","","","","","","","","","","","","","","","","","","","","","","","","","","","","","","","","","","","","0","0","0","","","0","0","0","","","","","","","","","","","","","","","","","","","","","","","","","","","","","","","","","","","","","","","","","","","","","","","","","","","","","","","","","","","","","","","","","","","","","","","0","","",""</v>
      </c>
      <c r="LN4" s="613" t="str">
        <f t="shared" si="13"/>
        <v>"","","","","","","","","","","","","","","","","","","","","","","","","","","","","","","","","","","","","","","","","","","","","","","","","","","","","","","","","","","","","","","","","","","","","","","","","","","","","","","","","","","","","","","","","","","","","","","","","","","","0","0","0","","","0","0","0","","","","","","","","","","","","","","","","","","","","","","","","","","","","","","","","","","","","","","","","","","","","","","","","","","","","","","","","","","","","","","","","","","","","","","","0","","",""</v>
      </c>
      <c r="LO4" s="613" t="str">
        <f t="shared" si="13"/>
        <v>"","","","","","","","","","","","","","","","","","","","","","","","","","","","","","","","","","","","","","","","","","","","","","","","","","","","","","","","","","","","","","","","","","","","","","","","","","","","","","","","","","","","","","","","","","","","","","","","","","","0","0","0","","","0","0","0","","","","","","","","","","","","","","","","","","","","","","","","","","","","","","","","","","","","","","","","","","","","","","","","","","","","","","","","","","","","","","","","","","","","","","","0","","",""</v>
      </c>
      <c r="LP4" s="613" t="str">
        <f t="shared" si="13"/>
        <v>"","","","","","","","","","","","","","","","","","","","","","","","","","","","","","","","","","","","","","","","","","","","","","","","","","","","","","","","","","","","","","","","","","","","","","","","","","","","","","","","","","","","","","","","","","","","","","","","","","0","0","0","","","0","0","0","","","","","","","","","","","","","","","","","","","","","","","","","","","","","","","","","","","","","","","","","","","","","","","","","","","","","","","","","","","","","","","","","","","","","","","0","","",""</v>
      </c>
      <c r="LQ4" s="613" t="str">
        <f t="shared" si="13"/>
        <v>"","","","","","","","","","","","","","","","","","","","","","","","","","","","","","","","","","","","","","","","","","","","","","","","","","","","","","","","","","","","","","","","","","","","","","","","","","","","","","","","","","","","","","","","","","","","","","","","","0","0","0","","","0","0","0","","","","","","","","","","","","","","","","","","","","","","","","","","","","","","","","","","","","","","","","","","","","","","","","","","","","","","","","","","","","","","","","","","","","","","","0","","",""</v>
      </c>
      <c r="LR4" s="613" t="str">
        <f t="shared" si="13"/>
        <v>"","","","","","","","","","","","","","","","","","","","","","","","","","","","","","","","","","","","","","","","","","","","","","","","","","","","","","","","","","","","","","","","","","","","","","","","","","","","","","","","","","","","","","","","","","","","","","","","0","0","0","","","0","0","0","","","","","","","","","","","","","","","","","","","","","","","","","","","","","","","","","","","","","","","","","","","","","","","","","","","","","","","","","","","","","","","","","","","","","","","0","","",""</v>
      </c>
      <c r="LS4" s="613" t="str">
        <f t="shared" si="13"/>
        <v>"","","","","","","","","","","","","","","","","","","","","","","","","","","","","","","","","","","","","","","","","","","","","","","","","","","","","","","","","","","","","","","","","","","","","","","","","","","","","","","","","","","","","","","","","","","","","","","0","0","0","","","0","0","0","","","","","","","","","","","","","","","","","","","","","","","","","","","","","","","","","","","","","","","","","","","","","","","","","","","","","","","","","","","","","","","","","","","","","","","0","","",""</v>
      </c>
      <c r="LT4" s="613" t="str">
        <f t="shared" si="13"/>
        <v>"","","","","","","","","","","","","","","","","","","","","","","","","","","","","","","","","","","","","","","","","","","","","","","","","","","","","","","","","","","","","","","","","","","","","","","","","","","","","","","","","","","","","","","","","","","","","","0","0","0","","","0","0","0","","","","","","","","","","","","","","","","","","","","","","","","","","","","","","","","","","","","","","","","","","","","","","","","","","","","","","","","","","","","","","","","","","","","","","","0","","",""</v>
      </c>
      <c r="LU4" s="613" t="str">
        <f t="shared" si="13"/>
        <v>"","","","","","","","","","","","","","","","","","","","","","","","","","","","","","","","","","","","","","","","","","","","","","","","","","","","","","","","","","","","","","","","","","","","","","","","","","","","","","","","","","","","","","","","","","","","","0","0","0","","","0","0","0","","","","","","","","","","","","","","","","","","","","","","","","","","","","","","","","","","","","","","","","","","","","","","","","","","","","","","","","","","","","","","","","","","","","","","","0","","",""</v>
      </c>
      <c r="LV4" s="613" t="str">
        <f t="shared" si="13"/>
        <v>"","","","","","","","","","","","","","","","","","","","","","","","","","","","","","","","","","","","","","","","","","","","","","","","","","","","","","","","","","","","","","","","","","","","","","","","","","","","","","","","","","","","","","","","","","","","0","0","0","","","0","0","0","","","","","","","","","","","","","","","","","","","","","","","","","","","","","","","","","","","","","","","","","","","","","","","","","","","","","","","","","","","","","","","","","","","","","","","0","","",""</v>
      </c>
      <c r="LW4" s="613" t="str">
        <f t="shared" si="13"/>
        <v>"","","","","","","","","","","","","","","","","","","","","","","","","","","","","","","","","","","","","","","","","","","","","","","","","","","","","","","","","","","","","","","","","","","","","","","","","","","","","","","","","","","","","","","","","","","0","0","0","","","0","0","0","","","","","","","","","","","","","","","","","","","","","","","","","","","","","","","","","","","","","","","","","","","","","","","","","","","","","","","","","","","","","","","","","","","","","","","0","","",""</v>
      </c>
      <c r="LX4" s="613" t="str">
        <f t="shared" si="13"/>
        <v>"","","","","","","","","","","","","","","","","","","","","","","","","","","","","","","","","","","","","","","","","","","","","","","","","","","","","","","","","","","","","","","","","","","","","","","","","","","","","","","","","","","","","","","","","","0","0","0","","","0","0","0","","","","","","","","","","","","","","","","","","","","","","","","","","","","","","","","","","","","","","","","","","","","","","","","","","","","","","","","","","","","","","","","","","","","","","","0","","",""</v>
      </c>
      <c r="LY4" s="613" t="str">
        <f t="shared" si="13"/>
        <v>"","","","","","","","","","","","","","","","","","","","","","","","","","","","","","","","","","","","","","","","","","","","","","","","","","","","","","","","","","","","","","","","","","","","","","","","","","","","","","","","","","","","","","","","","0","0","0","","","0","0","0","","","","","","","","","","","","","","","","","","","","","","","","","","","","","","","","","","","","","","","","","","","","","","","","","","","","","","","","","","","","","","","","","","","","","","","0","","",""</v>
      </c>
      <c r="LZ4" s="613" t="str">
        <f t="shared" si="13"/>
        <v>"","","","","","","","","","","","","","","","","","","","","","","","","","","","","","","","","","","","","","","","","","","","","","","","","","","","","","","","","","","","","","","","","","","","","","","","","","","","","","","","","","","","","","","","0","0","0","","","0","0","0","","","","","","","","","","","","","","","","","","","","","","","","","","","","","","","","","","","","","","","","","","","","","","","","","","","","","","","","","","","","","","","","","","","","","","","0","","",""</v>
      </c>
      <c r="MA4" s="613" t="str">
        <f t="shared" si="13"/>
        <v>"","","","","","","","","","","","","","","","","","","","","","","","","","","","","","","","","","","","","","","","","","","","","","","","","","","","","","","","","","","","","","","","","","","","","","","","","","","","","","","","","","","","","","","0","0","0","","","0","0","0","","","","","","","","","","","","","","","","","","","","","","","","","","","","","","","","","","","","","","","","","","","","","","","","","","","","","","","","","","","","","","","","","","","","","","","0","","",""</v>
      </c>
      <c r="MB4" s="613" t="str">
        <f t="shared" si="13"/>
        <v>"","","","","","","","","","","","","","","","","","","","","","","","","","","","","","","","","","","","","","","","","","","","","","","","","","","","","","","","","","","","","","","","","","","","","","","","","","","","","","","","","","","","","","0","0","0","","","0","0","0","","","","","","","","","","","","","","","","","","","","","","","","","","","","","","","","","","","","","","","","","","","","","","","","","","","","","","","","","","","","","","","","","","","","","","","0","","",""</v>
      </c>
      <c r="MC4" s="613" t="str">
        <f t="shared" si="13"/>
        <v>"","","","","","","","","","","","","","","","","","","","","","","","","","","","","","","","","","","","","","","","","","","","","","","","","","","","","","","","","","","","","","","","","","","","","","","","","","","","","","","","","","","","","0","0","0","","","0","0","0","","","","","","","","","","","","","","","","","","","","","","","","","","","","","","","","","","","","","","","","","","","","","","","","","","","","","","","","","","","","","","","","","","","","","","","0","","",""</v>
      </c>
      <c r="MD4" s="613" t="str">
        <f t="shared" si="13"/>
        <v>"","","","","","","","","","","","","","","","","","","","","","","","","","","","","","","","","","","","","","","","","","","","","","","","","","","","","","","","","","","","","","","","","","","","","","","","","","","","","","","","","","","","0","0","0","","","0","0","0","","","","","","","","","","","","","","","","","","","","","","","","","","","","","","","","","","","","","","","","","","","","","","","","","","","","","","","","","","","","","","","","","","","","","","","0","","",""</v>
      </c>
      <c r="ME4" s="613" t="str">
        <f t="shared" si="13"/>
        <v>"","","","","","","","","","","","","","","","","","","","","","","","","","","","","","","","","","","","","","","","","","","","","","","","","","","","","","","","","","","","","","","","","","","","","","","","","","","","","","","","","","","0","0","0","","","0","0","0","","","","","","","","","","","","","","","","","","","","","","","","","","","","","","","","","","","","","","","","","","","","","","","","","","","","","","","","","","","","","","","","","","","","","","","0","","",""</v>
      </c>
      <c r="MF4" s="613" t="str">
        <f t="shared" si="13"/>
        <v>"","","","","","","","","","","","","","","","","","","","","","","","","","","","","","","","","","","","","","","","","","","","","","","","","","","","","","","","","","","","","","","","","","","","","","","","","","","","","","","","","","0","0","0","","","0","0","0","","","","","","","","","","","","","","","","","","","","","","","","","","","","","","","","","","","","","","","","","","","","","","","","","","","","","","","","","","","","","","","","","","","","","","","0","","",""</v>
      </c>
      <c r="MG4" s="613" t="str">
        <f t="shared" si="13"/>
        <v>"","","","","","","","","","","","","","","","","","","","","","","","","","","","","","","","","","","","","","","","","","","","","","","","","","","","","","","","","","","","","","","","","","","","","","","","","","","","","","","","","0","0","0","","","0","0","0","","","","","","","","","","","","","","","","","","","","","","","","","","","","","","","","","","","","","","","","","","","","","","","","","","","","","","","","","","","","","","","","","","","","","","","0","","",""</v>
      </c>
      <c r="MH4" s="613" t="str">
        <f t="shared" si="13"/>
        <v>"","","","","","","","","","","","","","","","","","","","","","","","","","","","","","","","","","","","","","","","","","","","","","","","","","","","","","","","","","","","","","","","","","","","","","","","","","","","","","","","0","0","0","","","0","0","0","","","","","","","","","","","","","","","","","","","","","","","","","","","","","","","","","","","","","","","","","","","","","","","","","","","","","","","","","","","","","","","","","","","","","","","0","","",""</v>
      </c>
      <c r="MI4" s="613" t="str">
        <f t="shared" si="13"/>
        <v>"","","","","","","","","","","","","","","","","","","","","","","","","","","","","","","","","","","","","","","","","","","","","","","","","","","","","","","","","","","","","","","","","","","","","","","","","","","","","","","0","0","0","","","0","0","0","","","","","","","","","","","","","","","","","","","","","","","","","","","","","","","","","","","","","","","","","","","","","","","","","","","","","","","","","","","","","","","","","","","","","","","0","","",""</v>
      </c>
      <c r="MJ4" s="613" t="str">
        <f t="shared" si="13"/>
        <v>"","","","","","","","","","","","","","","","","","","","","","","","","","","","","","","","","","","","","","","","","","","","","","","","","","","","","","","","","","","","","","","","","","","","","","","","","","","","","","0","0","0","","","0","0","0","","","","","","","","","","","","","","","","","","","","","","","","","","","","","","","","","","","","","","","","","","","","","","","","","","","","","","","","","","","","","","","","","","","","","","","0","","",""</v>
      </c>
      <c r="MK4" s="613" t="str">
        <f t="shared" si="13"/>
        <v>"","","","","","","","","","","","","","","","","","","","","","","","","","","","","","","","","","","","","","","","","","","","","","","","","","","","","","","","","","","","","","","","","","","","","","","","","","","","","0","0","0","","","0","0","0","","","","","","","","","","","","","","","","","","","","","","","","","","","","","","","","","","","","","","","","","","","","","","","","","","","","","","","","","","","","","","","","","","","","","","","0","","",""</v>
      </c>
      <c r="ML4" s="613" t="str">
        <f t="shared" si="13"/>
        <v>"","","","","","","","","","","","","","","","","","","","","","","","","","","","","","","","","","","","","","","","","","","","","","","","","","","","","","","","","","","","","","","","","","","","","","","","","","","","0","0","0","","","0","0","0","","","","","","","","","","","","","","","","","","","","","","","","","","","","","","","","","","","","","","","","","","","","","","","","","","","","","","","","","","","","","","","","","","","","","","","0","","",""</v>
      </c>
      <c r="MM4" s="613" t="str">
        <f t="shared" si="13"/>
        <v>"","","","","","","","","","","","","","","","","","","","","","","","","","","","","","","","","","","","","","","","","","","","","","","","","","","","","","","","","","","","","","","","","","","","","","","","","","","0","0","0","","","0","0","0","","","","","","","","","","","","","","","","","","","","","","","","","","","","","","","","","","","","","","","","","","","","","","","","","","","","","","","","","","","","","","","","","","","","","","","0","","",""</v>
      </c>
      <c r="MN4" s="613" t="str">
        <f t="shared" si="13"/>
        <v>"","","","","","","","","","","","","","","","","","","","","","","","","","","","","","","","","","","","","","","","","","","","","","","","","","","","","","","","","","","","","","","","","","","","","","","","","","0","0","0","","","0","0","0","","","","","","","","","","","","","","","","","","","","","","","","","","","","","","","","","","","","","","","","","","","","","","","","","","","","","","","","","","","","","","","","","","","","","","","0","","",""</v>
      </c>
      <c r="MO4" s="613" t="str">
        <f t="shared" si="13"/>
        <v>"","","","","","","","","","","","","","","","","","","","","","","","","","","","","","","","","","","","","","","","","","","","","","","","","","","","","","","","","","","","","","","","","","","","","","","","","0","0","0","","","0","0","0","","","","","","","","","","","","","","","","","","","","","","","","","","","","","","","","","","","","","","","","","","","","","","","","","","","","","","","","","","","","","","","","","","","","","","","0","","",""</v>
      </c>
      <c r="MP4" s="613" t="str">
        <f t="shared" si="13"/>
        <v>"","","","","","","","","","","","","","","","","","","","","","","","","","","","","","","","","","","","","","","","","","","","","","","","","","","","","","","","","","","","","","","","","","","","","","","","0","0","0","","","0","0","0","","","","","","","","","","","","","","","","","","","","","","","","","","","","","","","","","","","","","","","","","","","","","","","","","","","","","","","","","","","","","","","","","","","","","","","0","","",""</v>
      </c>
      <c r="MQ4" s="613" t="str">
        <f t="shared" si="13"/>
        <v>"","","","","","","","","","","","","","","","","","","","","","","","","","","","","","","","","","","","","","","","","","","","","","","","","","","","","","","","","","","","","","","","","","","","","","","0","0","0","","","0","0","0","","","","","","","","","","","","","","","","","","","","","","","","","","","","","","","","","","","","","","","","","","","","","","","","","","","","","","","","","","","","","","","","","","","","","","","0","","",""</v>
      </c>
      <c r="MR4" s="613" t="str">
        <f t="shared" si="13"/>
        <v>"","","","","","","","","","","","","","","","","","","","","","","","","","","","","","","","","","","","","","","","","","","","","","","","","","","","","","","","","","","","","","","","","","","","","","0","0","0","","","0","0","0","","","","","","","","","","","","","","","","","","","","","","","","","","","","","","","","","","","","","","","","","","","","","","","","","","","","","","","","","","","","","","","","","","","","","","","0","","",""</v>
      </c>
      <c r="MS4" s="613" t="str">
        <f t="shared" si="13"/>
        <v>"","","","","","","","","","","","","","","","","","","","","","","","","","","","","","","","","","","","","","","","","","","","","","","","","","","","","","","","","","","","","","","","","","","","","0","0","0","","","0","0","0","","","","","","","","","","","","","","","","","","","","","","","","","","","","","","","","","","","","","","","","","","","","","","","","","","","","","","","","","","","","","","","","","","","","","","","0","","",""</v>
      </c>
      <c r="MT4" s="613" t="str">
        <f t="shared" si="13"/>
        <v>"","","","","","","","","","","","","","","","","","","","","","","","","","","","","","","","","","","","","","","","","","","","","","","","","","","","","","","","","","","","","","","","","","","","0","0","0","","","0","0","0","","","","","","","","","","","","","","","","","","","","","","","","","","","","","","","","","","","","","","","","","","","","","","","","","","","","","","","","","","","","","","","","","","","","","","","0","","",""</v>
      </c>
      <c r="MU4" s="613" t="str">
        <f t="shared" si="13"/>
        <v>"","","","","","","","","","","","","","","","","","","","","","","","","","","","","","","","","","","","","","","","","","","","","","","","","","","","","","","","","","","","","","","","","","","0","0","0","","","0","0","0","","","","","","","","","","","","","","","","","","","","","","","","","","","","","","","","","","","","","","","","","","","","","","","","","","","","","","","","","","","","","","","","","","","","","","","0","","",""</v>
      </c>
      <c r="MV4" s="613" t="str">
        <f t="shared" si="13"/>
        <v>"","","","","","","","","","","","","","","","","","","","","","","","","","","","","","","","","","","","","","","","","","","","","","","","","","","","","","","","","","","","","","","","","","0","0","0","","","0","0","0","","","","","","","","","","","","","","","","","","","","","","","","","","","","","","","","","","","","","","","","","","","","","","","","","","","","","","","","","","","","","","","","","","","","","","","0","","",""</v>
      </c>
      <c r="MW4" s="613" t="str">
        <f t="shared" si="13"/>
        <v>"","","","","","","","","","","","","","","","","","","","","","","","","","","","","","","","","","","","","","","","","","","","","","","","","","","","","","","","","","","","","","","","","0","0","0","","","0","0","0","","","","","","","","","","","","","","","","","","","","","","","","","","","","","","","","","","","","","","","","","","","","","","","","","","","","","","","","","","","","","","","","","","","","","","","0","","",""</v>
      </c>
      <c r="MX4" s="613" t="str">
        <f t="shared" si="13"/>
        <v>"","","","","","","","","","","","","","","","","","","","","","","","","","","","","","","","","","","","","","","","","","","","","","","","","","","","","","","","","","","","","","","","0","0","0","","","0","0","0","","","","","","","","","","","","","","","","","","","","","","","","","","","","","","","","","","","","","","","","","","","","","","","","","","","","","","","","","","","","","","","","","","","","","","","0","","",""</v>
      </c>
      <c r="MY4" s="613" t="str">
        <f t="shared" si="13"/>
        <v>"","","","","","","","","","","","","","","","","","","","","","","","","","","","","","","","","","","","","","","","","","","","","","","","","","","","","","","","","","","","","","","0","0","0","","","0","0","0","","","","","","","","","","","","","","","","","","","","","","","","","","","","","","","","","","","","","","","","","","","","","","","","","","","","","","","","","","","","","","","","","","","","","","","0","","",""</v>
      </c>
      <c r="MZ4" s="613" t="str">
        <f t="shared" si="13"/>
        <v>"","","","","","","","","","","","","","","","","","","","","","","","","","","","","","","","","","","","","","","","","","","","","","","","","","","","","","","","","","","","","","0","0","0","","","0","0","0","","","","","","","","","","","","","","","","","","","","","","","","","","","","","","","","","","","","","","","","","","","","","","","","","","","","","","","","","","","","","","","","","","","","","","","0","","",""</v>
      </c>
      <c r="NA4" s="613" t="str">
        <f t="shared" si="13"/>
        <v>"","","","","","","","","","","","","","","","","","","","","","","","","","","","","","","","","","","","","","","","","","","","","","","","","","","","","","","","","","","","","0","0","0","","","0","0","0","","","","","","","","","","","","","","","","","","","","","","","","","","","","","","","","","","","","","","","","","","","","","","","","","","","","","","","","","","","","","","","","","","","","","","","0","","",""</v>
      </c>
      <c r="NB4" s="613" t="str">
        <f t="shared" si="13"/>
        <v>"","","","","","","","","","","","","","","","","","","","","","","","","","","","","","","","","","","","","","","","","","","","","","","","","","","","","","","","","","","","0","0","0","","","0","0","0","","","","","","","","","","","","","","","","","","","","","","","","","","","","","","","","","","","","","","","","","","","","","","","","","","","","","","","","","","","","","","","","","","","","","","","0","","",""</v>
      </c>
      <c r="NC4" s="613" t="str">
        <f t="shared" si="13"/>
        <v>"","","","","","","","","","","","","","","","","","","","","","","","","","","","","","","","","","","","","","","","","","","","","","","","","","","","","","","","","","","0","0","0","","","0","0","0","","","","","","","","","","","","","","","","","","","","","","","","","","","","","","","","","","","","","","","","","","","","","","","","","","","","","","","","","","","","","","","","","","","","","","","0","","",""</v>
      </c>
      <c r="ND4" s="613" t="str">
        <f t="shared" si="13"/>
        <v>"","","","","","","","","","","","","","","","","","","","","","","","","","","","","","","","","","","","","","","","","","","","","","","","","","","","","","","","","","0","0","0","","","0","0","0","","","","","","","","","","","","","","","","","","","","","","","","","","","","","","","","","","","","","","","","","","","","","","","","","","","","","","","","","","","","","","","","","","","","","","","0","","",""</v>
      </c>
      <c r="NE4" s="613" t="str">
        <f t="shared" si="13"/>
        <v>"","","","","","","","","","","","","","","","","","","","","","","","","","","","","","","","","","","","","","","","","","","","","","","","","","","","","","","","","0","0","0","","","0","0","0","","","","","","","","","","","","","","","","","","","","","","","","","","","","","","","","","","","","","","","","","","","","","","","","","","","","","","","","","","","","","","","","","","","","","","","0","","",""</v>
      </c>
      <c r="NF4" s="613" t="str">
        <f t="shared" si="13"/>
        <v>"","","","","","","","","","","","","","","","","","","","","","","","","","","","","","","","","","","","","","","","","","","","","","","","","","","","","","","","0","0","0","","","0","0","0","","","","","","","","","","","","","","","","","","","","","","","","","","","","","","","","","","","","","","","","","","","","","","","","","","","","","","","","","","","","","","","","","","","","","","","0","","",""</v>
      </c>
      <c r="NG4" s="613" t="str">
        <f t="shared" si="13"/>
        <v>"","","","","","","","","","","","","","","","","","","","","","","","","","","","","","","","","","","","","","","","","","","","","","","","","","","","","","","0","0","0","","","0","0","0","","","","","","","","","","","","","","","","","","","","","","","","","","","","","","","","","","","","","","","","","","","","","","","","","","","","","","","","","","","","","","","","","","","","","","","0","","",""</v>
      </c>
      <c r="NH4" s="613" t="str">
        <f t="shared" si="13"/>
        <v>"","","","","","","","","","","","","","","","","","","","","","","","","","","","","","","","","","","","","","","","","","","","","","","","","","","","","","0","0","0","","","0","0","0","","","","","","","","","","","","","","","","","","","","","","","","","","","","","","","","","","","","","","","","","","","","","","","","","","","","","","","","","","","","","","","","","","","","","","","0","","",""</v>
      </c>
      <c r="NI4" s="613" t="str">
        <f t="shared" si="13"/>
        <v>"","","","","","","","","","","","","","","","","","","","","","","","","","","","","","","","","","","","","","","","","","","","","","","","","","","","","0","0","0","","","0","0","0","","","","","","","","","","","","","","","","","","","","","","","","","","","","","","","","","","","","","","","","","","","","","","","","","","","","","","","","","","","","","","","","","","","","","","","0","","",""</v>
      </c>
      <c r="NJ4" s="613" t="str">
        <f t="shared" si="13"/>
        <v>"","","","","","","","","","","","","","","","","","","","","","","","","","","","","","","","","","","","","","","","","","","","","","","","","","","","0","0","0","","","0","0","0","","","","","","","","","","","","","","","","","","","","","","","","","","","","","","","","","","","","","","","","","","","","","","","","","","","","","","","","","","","","","","","","","","","","","","","0","","",""</v>
      </c>
      <c r="NK4" s="613" t="str">
        <f t="shared" si="13"/>
        <v>"","","","","","","","","","","","","","","","","","","","","","","","","","","","","","","","","","","","","","","","","","","","","","","","","","","0","0","0","","","0","0","0","","","","","","","","","","","","","","","","","","","","","","","","","","","","","","","","","","","","","","","","","","","","","","","","","","","","","","","","","","","","","","","","","","","","","","","0","","",""</v>
      </c>
      <c r="NL4" s="613" t="str">
        <f t="shared" si="13"/>
        <v>"","","","","","","","","","","","","","","","","","","","","","","","","","","","","","","","","","","","","","","","","","","","","","","","","","0","0","0","","","0","0","0","","","","","","","","","","","","","","","","","","","","","","","","","","","","","","","","","","","","","","","","","","","","","","","","","","","","","","","","","","","","","","","","","","","","","","","0","","",""</v>
      </c>
      <c r="NM4" s="613" t="str">
        <f t="shared" si="13"/>
        <v>"","","","","","","","","","","","","","","","","","","","","","","","","","","","","","","","","","","","","","","","","","","","","","","","","0","0","0","","","0","0","0","","","","","","","","","","","","","","","","","","","","","","","","","","","","","","","","","","","","","","","","","","","","","","","","","","","","","","","","","","","","","","","","","","","","","","","0","","",""</v>
      </c>
      <c r="NN4" s="613" t="str">
        <f t="shared" si="13"/>
        <v>"","","","","","","","","","","","","","","","","","","","","","","","","","","","","","","","","","","","","","","","","","","","","","","","0","0","0","","","0","0","0","","","","","","","","","","","","","","","","","","","","","","","","","","","","","","","","","","","","","","","","","","","","","","","","","","","","","","","","","","","","","","","","","","","","","","","0","","",""</v>
      </c>
      <c r="NO4" s="613" t="str">
        <f t="shared" si="13"/>
        <v>"","","","","","","","","","","","","","","","","","","","","","","","","","","","","","","","","","","","","","","","","","","","","","","0","0","0","","","0","0","0","","","","","","","","","","","","","","","","","","","","","","","","","","","","","","","","","","","","","","","","","","","","","","","","","","","","","","","","","","","","","","","","","","","","","","","0","","",""</v>
      </c>
      <c r="NP4" s="613" t="str">
        <f t="shared" si="13"/>
        <v>"","","","","","","","","","","","","","","","","","","","","","","","","","","","","","","","","","","","","","","","","","","","","","0","0","0","","","0","0","0","","","","","","","","","","","","","","","","","","","","","","","","","","","","","","","","","","","","","","","","","","","","","","","","","","","","","","","","","","","","","","","","","","","","","","","0","","",""</v>
      </c>
      <c r="NQ4" s="613" t="str">
        <f t="shared" si="13"/>
        <v>"","","","","","","","","","","","","","","","","","","","","","","","","","","","","","","","","","","","","","","","","","","","","0","0","0","","","0","0","0","","","","","","","","","","","","","","","","","","","","","","","","","","","","","","","","","","","","","","","","","","","","","","","","","","","","","","","","","","","","","","","","","","","","","","","0","","",""</v>
      </c>
      <c r="NR4" s="613" t="str">
        <f t="shared" si="13"/>
        <v>"","","","","","","","","","","","","","","","","","","","","","","","","","","","","","","","","","","","","","","","","","","","0","0","0","","","0","0","0","","","","","","","","","","","","","","","","","","","","","","","","","","","","","","","","","","","","","","","","","","","","","","","","","","","","","","","","","","","","","","","","","","","","","","","0","","",""</v>
      </c>
      <c r="NS4" s="613" t="str">
        <f t="shared" si="13"/>
        <v>"","","","","","","","","","","","","","","","","","","","","","","","","","","","","","","","","","","","","","","","","","","0","0","0","","","0","0","0","","","","","","","","","","","","","","","","","","","","","","","","","","","","","","","","","","","","","","","","","","","","","","","","","","","","","","","","","","","","","","","","","","","","","","","0","","",""</v>
      </c>
      <c r="NT4" s="613" t="str">
        <f t="shared" si="13"/>
        <v>"","","","","","","","","","","","","","","","","","","","","","","","","","","","","","","","","","","","","","","","","","0","0","0","","","0","0","0","","","","","","","","","","","","","","","","","","","","","","","","","","","","","","","","","","","","","","","","","","","","","","","","","","","","","","","","","","","","","","","","","","","","","","","0","","",""</v>
      </c>
      <c r="NU4" s="613" t="str">
        <f t="shared" ref="NU4:QF4" si="14">+NU3&amp;NV4</f>
        <v>"","","","","","","","","","","","","","","","","","","","","","","","","","","","","","","","","","","","","","","","","0","0","0","","","0","0","0","","","","","","","","","","","","","","","","","","","","","","","","","","","","","","","","","","","","","","","","","","","","","","","","","","","","","","","","","","","","","","","","","","","","","","","0","","",""</v>
      </c>
      <c r="NV4" s="613" t="str">
        <f t="shared" si="14"/>
        <v>"","","","","","","","","","","","","","","","","","","","","","","","","","","","","","","","","","","","","","","","0","0","0","","","0","0","0","","","","","","","","","","","","","","","","","","","","","","","","","","","","","","","","","","","","","","","","","","","","","","","","","","","","","","","","","","","","","","","","","","","","","","","0","","",""</v>
      </c>
      <c r="NW4" s="613" t="str">
        <f t="shared" si="14"/>
        <v>"","","","","","","","","","","","","","","","","","","","","","","","","","","","","","","","","","","","","","","0","0","0","","","0","0","0","","","","","","","","","","","","","","","","","","","","","","","","","","","","","","","","","","","","","","","","","","","","","","","","","","","","","","","","","","","","","","","","","","","","","","","0","","",""</v>
      </c>
      <c r="NX4" s="613" t="str">
        <f t="shared" si="14"/>
        <v>"","","","","","","","","","","","","","","","","","","","","","","","","","","","","","","","","","","","","","0","0","0","","","0","0","0","","","","","","","","","","","","","","","","","","","","","","","","","","","","","","","","","","","","","","","","","","","","","","","","","","","","","","","","","","","","","","","","","","","","","","","0","","",""</v>
      </c>
      <c r="NY4" s="613" t="str">
        <f t="shared" si="14"/>
        <v>"","","","","","","","","","","","","","","","","","","","","","","","","","","","","","","","","","","","","0","0","0","","","0","0","0","","","","","","","","","","","","","","","","","","","","","","","","","","","","","","","","","","","","","","","","","","","","","","","","","","","","","","","","","","","","","","","","","","","","","","","0","","",""</v>
      </c>
      <c r="NZ4" s="613" t="str">
        <f t="shared" si="14"/>
        <v>"","","","","","","","","","","","","","","","","","","","","","","","","","","","","","","","","","","","0","0","0","","","0","0","0","","","","","","","","","","","","","","","","","","","","","","","","","","","","","","","","","","","","","","","","","","","","","","","","","","","","","","","","","","","","","","","","","","","","","","","0","","",""</v>
      </c>
      <c r="OA4" s="613" t="str">
        <f t="shared" si="14"/>
        <v>"","","","","","","","","","","","","","","","","","","","","","","","","","","","","","","","","","","0","0","0","","","0","0","0","","","","","","","","","","","","","","","","","","","","","","","","","","","","","","","","","","","","","","","","","","","","","","","","","","","","","","","","","","","","","","","","","","","","","","","0","","",""</v>
      </c>
      <c r="OB4" s="613" t="str">
        <f t="shared" si="14"/>
        <v>"","","","","","","","","","","","","","","","","","","","","","","","","","","","","","","","","","0","0","0","","","0","0","0","","","","","","","","","","","","","","","","","","","","","","","","","","","","","","","","","","","","","","","","","","","","","","","","","","","","","","","","","","","","","","","","","","","","","","","0","","",""</v>
      </c>
      <c r="OC4" s="613" t="str">
        <f t="shared" si="14"/>
        <v>"","","","","","","","","","","","","","","","","","","","","","","","","","","","","","","","","0","0","0","","","0","0","0","","","","","","","","","","","","","","","","","","","","","","","","","","","","","","","","","","","","","","","","","","","","","","","","","","","","","","","","","","","","","","","","","","","","","","","0","","",""</v>
      </c>
      <c r="OD4" s="613" t="str">
        <f t="shared" si="14"/>
        <v>"","","","","","","","","","","","","","","","","","","","","","","","","","","","","","","","0","0","0","","","0","0","0","","","","","","","","","","","","","","","","","","","","","","","","","","","","","","","","","","","","","","","","","","","","","","","","","","","","","","","","","","","","","","","","","","","","","","","0","","",""</v>
      </c>
      <c r="OE4" s="613" t="str">
        <f t="shared" si="14"/>
        <v>"","","","","","","","","","","","","","","","","","","","","","","","","","","","","","","0","0","0","","","0","0","0","","","","","","","","","","","","","","","","","","","","","","","","","","","","","","","","","","","","","","","","","","","","","","","","","","","","","","","","","","","","","","","","","","","","","","","0","","",""</v>
      </c>
      <c r="OF4" s="613" t="str">
        <f t="shared" si="14"/>
        <v>"","","","","","","","","","","","","","","","","","","","","","","","","","","","","","0","0","0","","","0","0","0","","","","","","","","","","","","","","","","","","","","","","","","","","","","","","","","","","","","","","","","","","","","","","","","","","","","","","","","","","","","","","","","","","","","","","","0","","",""</v>
      </c>
      <c r="OG4" s="613" t="str">
        <f t="shared" si="14"/>
        <v>"","","","","","","","","","","","","","","","","","","","","","","","","","","","","0","0","0","","","0","0","0","","","","","","","","","","","","","","","","","","","","","","","","","","","","","","","","","","","","","","","","","","","","","","","","","","","","","","","","","","","","","","","","","","","","","","","0","","",""</v>
      </c>
      <c r="OH4" s="613" t="str">
        <f t="shared" si="14"/>
        <v>"","","","","","","","","","","","","","","","","","","","","","","","","","","","0","0","0","","","0","0","0","","","","","","","","","","","","","","","","","","","","","","","","","","","","","","","","","","","","","","","","","","","","","","","","","","","","","","","","","","","","","","","","","","","","","","","0","","",""</v>
      </c>
      <c r="OI4" s="613" t="str">
        <f t="shared" si="14"/>
        <v>"","","","","","","","","","","","","","","","","","","","","","","","","","","0","0","0","","","0","0","0","","","","","","","","","","","","","","","","","","","","","","","","","","","","","","","","","","","","","","","","","","","","","","","","","","","","","","","","","","","","","","","","","","","","","","","0","","",""</v>
      </c>
      <c r="OJ4" s="613" t="str">
        <f t="shared" si="14"/>
        <v>"","","","","","","","","","","","","","","","","","","","","","","","","","0","0","0","","","0","0","0","","","","","","","","","","","","","","","","","","","","","","","","","","","","","","","","","","","","","","","","","","","","","","","","","","","","","","","","","","","","","","","","","","","","","","","0","","",""</v>
      </c>
      <c r="OK4" s="613" t="str">
        <f t="shared" si="14"/>
        <v>"","","","","","","","","","","","","","","","","","","","","","","","","0","0","0","","","0","0","0","","","","","","","","","","","","","","","","","","","","","","","","","","","","","","","","","","","","","","","","","","","","","","","","","","","","","","","","","","","","","","","","","","","","","","","0","","",""</v>
      </c>
      <c r="OL4" s="613" t="str">
        <f t="shared" si="14"/>
        <v>"","","","","","","","","","","","","","","","","","","","","","","","0","0","0","","","0","0","0","","","","","","","","","","","","","","","","","","","","","","","","","","","","","","","","","","","","","","","","","","","","","","","","","","","","","","","","","","","","","","","","","","","","","","","0","","",""</v>
      </c>
      <c r="OM4" s="613" t="str">
        <f t="shared" si="14"/>
        <v>"","","","","","","","","","","","","","","","","","","","","","","0","0","0","","","0","0","0","","","","","","","","","","","","","","","","","","","","","","","","","","","","","","","","","","","","","","","","","","","","","","","","","","","","","","","","","","","","","","","","","","","","","","","0","","",""</v>
      </c>
      <c r="ON4" s="613" t="str">
        <f t="shared" si="14"/>
        <v>"","","","","","","","","","","","","","","","","","","","","","0","0","0","","","0","0","0","","","","","","","","","","","","","","","","","","","","","","","","","","","","","","","","","","","","","","","","","","","","","","","","","","","","","","","","","","","","","","","","","","","","","","","0","","",""</v>
      </c>
      <c r="OO4" s="613" t="str">
        <f t="shared" si="14"/>
        <v>"","","","","","","","","","","","","","","","","","","","","0","0","0","","","0","0","0","","","","","","","","","","","","","","","","","","","","","","","","","","","","","","","","","","","","","","","","","","","","","","","","","","","","","","","","","","","","","","","","","","","","","","","0","","",""</v>
      </c>
      <c r="OP4" s="613" t="str">
        <f t="shared" si="14"/>
        <v>"","","","","","","","","","","","","","","","","","","","0","0","0","","","0","0","0","","","","","","","","","","","","","","","","","","","","","","","","","","","","","","","","","","","","","","","","","","","","","","","","","","","","","","","","","","","","","","","","","","","","","","","0","","",""</v>
      </c>
      <c r="OQ4" s="613" t="str">
        <f t="shared" si="14"/>
        <v>"","","","","","","","","","","","","","","","","","","0","0","0","","","0","0","0","","","","","","","","","","","","","","","","","","","","","","","","","","","","","","","","","","","","","","","","","","","","","","","","","","","","","","","","","","","","","","","","","","","","","","","0","","",""</v>
      </c>
      <c r="OR4" s="613" t="str">
        <f t="shared" si="14"/>
        <v>"","","","","","","","","","","","","","","","","","0","0","0","","","0","0","0","","","","","","","","","","","","","","","","","","","","","","","","","","","","","","","","","","","","","","","","","","","","","","","","","","","","","","","","","","","","","","","","","","","","","","","0","","",""</v>
      </c>
      <c r="OS4" s="613" t="str">
        <f t="shared" si="14"/>
        <v>"","","","","","","","","","","","","","","","","0","0","0","","","0","0","0","","","","","","","","","","","","","","","","","","","","","","","","","","","","","","","","","","","","","","","","","","","","","","","","","","","","","","","","","","","","","","","","","","","","","","","0","","",""</v>
      </c>
      <c r="OT4" s="613" t="str">
        <f t="shared" si="14"/>
        <v>"","","","","","","","","","","","","","","","0","0","0","","","0","0","0","","","","","","","","","","","","","","","","","","","","","","","","","","","","","","","","","","","","","","","","","","","","","","","","","","","","","","","","","","","","","","","","","","","","","","","0","","",""</v>
      </c>
      <c r="OU4" s="613" t="str">
        <f t="shared" si="14"/>
        <v>"","","","","","","","","","","","","","","0","0","0","","","0","0","0","","","","","","","","","","","","","","","","","","","","","","","","","","","","","","","","","","","","","","","","","","","","","","","","","","","","","","","","","","","","","","","","","","","","","","","0","","",""</v>
      </c>
      <c r="OV4" s="613" t="str">
        <f t="shared" si="14"/>
        <v>"","","","","","","","","","","","","","0","0","0","","","0","0","0","","","","","","","","","","","","","","","","","","","","","","","","","","","","","","","","","","","","","","","","","","","","","","","","","","","","","","","","","","","","","","","","","","","","","","","0","","",""</v>
      </c>
      <c r="OW4" s="613" t="str">
        <f t="shared" si="14"/>
        <v>"","","","","","","","","","","","","0","0","0","","","0","0","0","","","","","","","","","","","","","","","","","","","","","","","","","","","","","","","","","","","","","","","","","","","","","","","","","","","","","","","","","","","","","","","","","","","","","","","0","","",""</v>
      </c>
      <c r="OX4" s="613" t="str">
        <f t="shared" si="14"/>
        <v>"","","","","","","","","","","","0","0","0","","","0","0","0","","","","","","","","","","","","","","","","","","","","","","","","","","","","","","","","","","","","","","","","","","","","","","","","","","","","","","","","","","","","","","","","","","","","","","","0","","",""</v>
      </c>
      <c r="OY4" s="613" t="str">
        <f t="shared" si="14"/>
        <v>"","","","","","","","","","","0","0","0","","","0","0","0","","","","","","","","","","","","","","","","","","","","","","","","","","","","","","","","","","","","","","","","","","","","","","","","","","","","","","","","","","","","","","","","","","","","","","","0","","",""</v>
      </c>
      <c r="OZ4" s="613" t="str">
        <f t="shared" si="14"/>
        <v>"","","","","","","","","","0","0","0","","","0","0","0","","","","","","","","","","","","","","","","","","","","","","","","","","","","","","","","","","","","","","","","","","","","","","","","","","","","","","","","","","","","","","","","","","","","","","","0","","",""</v>
      </c>
      <c r="PA4" s="613" t="str">
        <f t="shared" si="14"/>
        <v>"","","","","","","","","0","0","0","","","0","0","0","","","","","","","","","","","","","","","","","","","","","","","","","","","","","","","","","","","","","","","","","","","","","","","","","","","","","","","","","","","","","","","","","","","","","","","0","","",""</v>
      </c>
      <c r="PB4" s="613" t="str">
        <f t="shared" si="14"/>
        <v>"","","","","","","","0","0","0","","","0","0","0","","","","","","","","","","","","","","","","","","","","","","","","","","","","","","","","","","","","","","","","","","","","","","","","","","","","","","","","","","","","","","","","","","","","","","","0","","",""</v>
      </c>
      <c r="PC4" s="613" t="str">
        <f t="shared" si="14"/>
        <v>"","","","","","","0","0","0","","","0","0","0","","","","","","","","","","","","","","","","","","","","","","","","","","","","","","","","","","","","","","","","","","","","","","","","","","","","","","","","","","","","","","","","","","","","","","","0","","",""</v>
      </c>
      <c r="PD4" s="613" t="str">
        <f t="shared" si="14"/>
        <v>"","","","","","0","0","0","","","0","0","0","","","","","","","","","","","","","","","","","","","","","","","","","","","","","","","","","","","","","","","","","","","","","","","","","","","","","","","","","","","","","","","","","","","","","","","0","","",""</v>
      </c>
      <c r="PE4" s="613" t="str">
        <f t="shared" si="14"/>
        <v>"","","","","0","0","0","","","0","0","0","","","","","","","","","","","","","","","","","","","","","","","","","","","","","","","","","","","","","","","","","","","","","","","","","","","","","","","","","","","","","","","","","","","","","","","0","","",""</v>
      </c>
      <c r="PF4" s="613" t="str">
        <f t="shared" si="14"/>
        <v>"","","","0","0","0","","","0","0","0","","","","","","","","","","","","","","","","","","","","","","","","","","","","","","","","","","","","","","","","","","","","","","","","","","","","","","","","","","","","","","","","","","","","","","","0","","",""</v>
      </c>
      <c r="PG4" s="613" t="str">
        <f t="shared" si="14"/>
        <v>"","","0","0","0","","","0","0","0","","","","","","","","","","","","","","","","","","","","","","","","","","","","","","","","","","","","","","","","","","","","","","","","","","","","","","","","","","","","","","","","","","","","","","","0","","",""</v>
      </c>
      <c r="PH4" s="613" t="str">
        <f t="shared" si="14"/>
        <v>"","0","0","0","","","0","0","0","","","","","","","","","","","","","","","","","","","","","","","","","","","","","","","","","","","","","","","","","","","","","","","","","","","","","","","","","","","","","","","","","","","","","","","0","","",""</v>
      </c>
      <c r="PI4" s="613" t="str">
        <f t="shared" si="14"/>
        <v>"0","0","0","","","0","0","0","","","","","","","","","","","","","","","","","","","","","","","","","","","","","","","","","","","","","","","","","","","","","","","","","","","","","","","","","","","","","","","","","","","","","","","0","","",""</v>
      </c>
      <c r="PJ4" s="613" t="str">
        <f t="shared" si="14"/>
        <v>"0","0","","","0","0","0","","","","","","","","","","","","","","","","","","","","","","","","","","","","","","","","","","","","","","","","","","","","","","","","","","","","","","","","","","","","","","","","","","","","","","","0","","",""</v>
      </c>
      <c r="PK4" s="613" t="str">
        <f t="shared" si="14"/>
        <v>"0","","","0","0","0","","","","","","","","","","","","","","","","","","","","","","","","","","","","","","","","","","","","","","","","","","","","","","","","","","","","","","","","","","","","","","","","","","","","","","","0","","",""</v>
      </c>
      <c r="PL4" s="613" t="str">
        <f t="shared" si="14"/>
        <v>"","","0","0","0","","","","","","","","","","","","","","","","","","","","","","","","","","","","","","","","","","","","","","","","","","","","","","","","","","","","","","","","","","","","","","","","","","","","","","","0","","",""</v>
      </c>
      <c r="PM4" s="613" t="str">
        <f t="shared" si="14"/>
        <v>"","0","0","0","","","","","","","","","","","","","","","","","","","","","","","","","","","","","","","","","","","","","","","","","","","","","","","","","","","","","","","","","","","","","","","","","","","","","","","0","","",""</v>
      </c>
      <c r="PN4" s="613" t="str">
        <f t="shared" si="14"/>
        <v>"0","0","0","","","","","","","","","","","","","","","","","","","","","","","","","","","","","","","","","","","","","","","","","","","","","","","","","","","","","","","","","","","","","","","","","","","","","","","0","","",""</v>
      </c>
      <c r="PO4" s="613" t="str">
        <f t="shared" si="14"/>
        <v>"0","0","","","","","","","","","","","","","","","","","","","","","","","","","","","","","","","","","","","","","","","","","","","","","","","","","","","","","","","","","","","","","","","","","","","","","","","0","","",""</v>
      </c>
      <c r="PP4" s="613" t="str">
        <f t="shared" si="14"/>
        <v>"0","","","","","","","","","","","","","","","","","","","","","","","","","","","","","","","","","","","","","","","","","","","","","","","","","","","","","","","","","","","","","","","","","","","","","","","0","","",""</v>
      </c>
      <c r="PQ4" s="613" t="str">
        <f t="shared" si="14"/>
        <v>"","","","","","","","","","","","","","","","","","","","","","","","","","","","","","","","","","","","","","","","","","","","","","","","","","","","","","","","","","","","","","","","","","","","","","","0","","",""</v>
      </c>
      <c r="PR4" s="613" t="str">
        <f t="shared" si="14"/>
        <v>"","","","","","","","","","","","","","","","","","","","","","","","","","","","","","","","","","","","","","","","","","","","","","","","","","","","","","","","","","","","","","","","","","","","","","0","","",""</v>
      </c>
      <c r="PS4" s="613" t="str">
        <f t="shared" si="14"/>
        <v>"","","","","","","","","","","","","","","","","","","","","","","","","","","","","","","","","","","","","","","","","","","","","","","","","","","","","","","","","","","","","","","","","","","","","0","","",""</v>
      </c>
      <c r="PT4" s="613" t="str">
        <f t="shared" si="14"/>
        <v>"","","","","","","","","","","","","","","","","","","","","","","","","","","","","","","","","","","","","","","","","","","","","","","","","","","","","","","","","","","","","","","","","","","","0","","",""</v>
      </c>
      <c r="PU4" s="613" t="str">
        <f t="shared" si="14"/>
        <v>"","","","","","","","","","","","","","","","","","","","","","","","","","","","","","","","","","","","","","","","","","","","","","","","","","","","","","","","","","","","","","","","","","","0","","",""</v>
      </c>
      <c r="PV4" s="613" t="str">
        <f t="shared" si="14"/>
        <v>"","","","","","","","","","","","","","","","","","","","","","","","","","","","","","","","","","","","","","","","","","","","","","","","","","","","","","","","","","","","","","","","","","0","","",""</v>
      </c>
      <c r="PW4" s="613" t="str">
        <f t="shared" si="14"/>
        <v>"","","","","","","","","","","","","","","","","","","","","","","","","","","","","","","","","","","","","","","","","","","","","","","","","","","","","","","","","","","","","","","","","0","","",""</v>
      </c>
      <c r="PX4" s="613" t="str">
        <f t="shared" si="14"/>
        <v>"","","","","","","","","","","","","","","","","","","","","","","","","","","","","","","","","","","","","","","","","","","","","","","","","","","","","","","","","","","","","","","","0","","",""</v>
      </c>
      <c r="PY4" s="613" t="str">
        <f t="shared" si="14"/>
        <v>"","","","","","","","","","","","","","","","","","","","","","","","","","","","","","","","","","","","","","","","","","","","","","","","","","","","","","","","","","","","","","","0","","",""</v>
      </c>
      <c r="PZ4" s="613" t="str">
        <f t="shared" si="14"/>
        <v>"","","","","","","","","","","","","","","","","","","","","","","","","","","","","","","","","","","","","","","","","","","","","","","","","","","","","","","","","","","","","","0","","",""</v>
      </c>
      <c r="QA4" s="613" t="str">
        <f t="shared" si="14"/>
        <v>"","","","","","","","","","","","","","","","","","","","","","","","","","","","","","","","","","","","","","","","","","","","","","","","","","","","","","","","","","","","","0","","",""</v>
      </c>
      <c r="QB4" s="613" t="str">
        <f t="shared" si="14"/>
        <v>"","","","","","","","","","","","","","","","","","","","","","","","","","","","","","","","","","","","","","","","","","","","","","","","","","","","","","","","","","","","0","","",""</v>
      </c>
      <c r="QC4" s="613" t="str">
        <f t="shared" si="14"/>
        <v>"","","","","","","","","","","","","","","","","","","","","","","","","","","","","","","","","","","","","","","","","","","","","","","","","","","","","","","","","","","0","","",""</v>
      </c>
      <c r="QD4" s="613" t="str">
        <f t="shared" si="14"/>
        <v>"","","","","","","","","","","","","","","","","","","","","","","","","","","","","","","","","","","","","","","","","","","","","","","","","","","","","","","","","","0","","",""</v>
      </c>
      <c r="QE4" s="613" t="str">
        <f t="shared" si="14"/>
        <v>"","","","","","","","","","","","","","","","","","","","","","","","","","","","","","","","","","","","","","","","","","","","","","","","","","","","","","","","","0","","",""</v>
      </c>
      <c r="QF4" s="613" t="str">
        <f t="shared" si="14"/>
        <v>"","","","","","","","","","","","","","","","","","","","","","","","","","","","","","","","","","","","","","","","","","","","","","","","","","","","","","","","0","","",""</v>
      </c>
      <c r="QG4" s="613" t="str">
        <f t="shared" ref="QG4:SI4" si="15">+QG3&amp;QH4</f>
        <v>"","","","","","","","","","","","","","","","","","","","","","","","","","","","","","","","","","","","","","","","","","","","","","","","","","","","","","","0","","",""</v>
      </c>
      <c r="QH4" s="613" t="str">
        <f t="shared" si="15"/>
        <v>"","","","","","","","","","","","","","","","","","","","","","","","","","","","","","","","","","","","","","","","","","","","","","","","","","","","","","0","","",""</v>
      </c>
      <c r="QI4" s="613" t="str">
        <f t="shared" si="15"/>
        <v>"","","","","","","","","","","","","","","","","","","","","","","","","","","","","","","","","","","","","","","","","","","","","","","","","","","","","0","","",""</v>
      </c>
      <c r="QJ4" s="613" t="str">
        <f t="shared" si="15"/>
        <v>"","","","","","","","","","","","","","","","","","","","","","","","","","","","","","","","","","","","","","","","","","","","","","","","","","","","0","","",""</v>
      </c>
      <c r="QK4" s="613" t="str">
        <f t="shared" si="15"/>
        <v>"","","","","","","","","","","","","","","","","","","","","","","","","","","","","","","","","","","","","","","","","","","","","","","","","","","0","","",""</v>
      </c>
      <c r="QL4" s="613" t="str">
        <f t="shared" si="15"/>
        <v>"","","","","","","","","","","","","","","","","","","","","","","","","","","","","","","","","","","","","","","","","","","","","","","","","","0","","",""</v>
      </c>
      <c r="QM4" s="613" t="str">
        <f t="shared" si="15"/>
        <v>"","","","","","","","","","","","","","","","","","","","","","","","","","","","","","","","","","","","","","","","","","","","","","","","","0","","",""</v>
      </c>
      <c r="QN4" s="613" t="str">
        <f t="shared" si="15"/>
        <v>"","","","","","","","","","","","","","","","","","","","","","","","","","","","","","","","","","","","","","","","","","","","","","","","0","","",""</v>
      </c>
      <c r="QO4" s="613" t="str">
        <f t="shared" si="15"/>
        <v>"","","","","","","","","","","","","","","","","","","","","","","","","","","","","","","","","","","","","","","","","","","","","","","0","","",""</v>
      </c>
      <c r="QP4" s="613" t="str">
        <f t="shared" si="15"/>
        <v>"","","","","","","","","","","","","","","","","","","","","","","","","","","","","","","","","","","","","","","","","","","","","","0","","",""</v>
      </c>
      <c r="QQ4" s="613" t="str">
        <f t="shared" si="15"/>
        <v>"","","","","","","","","","","","","","","","","","","","","","","","","","","","","","","","","","","","","","","","","","","","","0","","",""</v>
      </c>
      <c r="QR4" s="613" t="str">
        <f t="shared" si="15"/>
        <v>"","","","","","","","","","","","","","","","","","","","","","","","","","","","","","","","","","","","","","","","","","","","0","","",""</v>
      </c>
      <c r="QS4" s="613" t="str">
        <f t="shared" si="15"/>
        <v>"","","","","","","","","","","","","","","","","","","","","","","","","","","","","","","","","","","","","","","","","","","0","","",""</v>
      </c>
      <c r="QT4" s="613" t="str">
        <f t="shared" si="15"/>
        <v>"","","","","","","","","","","","","","","","","","","","","","","","","","","","","","","","","","","","","","","","","","0","","",""</v>
      </c>
      <c r="QU4" s="613" t="str">
        <f t="shared" si="15"/>
        <v>"","","","","","","","","","","","","","","","","","","","","","","","","","","","","","","","","","","","","","","","","0","","",""</v>
      </c>
      <c r="QV4" s="613" t="str">
        <f t="shared" si="15"/>
        <v>"","","","","","","","","","","","","","","","","","","","","","","","","","","","","","","","","","","","","","","","0","","",""</v>
      </c>
      <c r="QW4" s="613" t="str">
        <f t="shared" si="15"/>
        <v>"","","","","","","","","","","","","","","","","","","","","","","","","","","","","","","","","","","","","","","0","","",""</v>
      </c>
      <c r="QX4" s="613" t="str">
        <f t="shared" si="15"/>
        <v>"","","","","","","","","","","","","","","","","","","","","","","","","","","","","","","","","","","","","","0","","",""</v>
      </c>
      <c r="QY4" s="613" t="str">
        <f t="shared" si="15"/>
        <v>"","","","","","","","","","","","","","","","","","","","","","","","","","","","","","","","","","","","","0","","",""</v>
      </c>
      <c r="QZ4" s="613" t="str">
        <f t="shared" si="15"/>
        <v>"","","","","","","","","","","","","","","","","","","","","","","","","","","","","","","","","","","","0","","",""</v>
      </c>
      <c r="RA4" s="613" t="str">
        <f t="shared" si="15"/>
        <v>"","","","","","","","","","","","","","","","","","","","","","","","","","","","","","","","","","","0","","",""</v>
      </c>
      <c r="RB4" s="613" t="str">
        <f t="shared" si="15"/>
        <v>"","","","","","","","","","","","","","","","","","","","","","","","","","","","","","","","","","0","","",""</v>
      </c>
      <c r="RC4" s="613" t="str">
        <f t="shared" si="15"/>
        <v>"","","","","","","","","","","","","","","","","","","","","","","","","","","","","","","","","0","","",""</v>
      </c>
      <c r="RD4" s="613" t="str">
        <f t="shared" si="15"/>
        <v>"","","","","","","","","","","","","","","","","","","","","","","","","","","","","","","","0","","",""</v>
      </c>
      <c r="RE4" s="613" t="str">
        <f t="shared" si="15"/>
        <v>"","","","","","","","","","","","","","","","","","","","","","","","","","","","","","","0","","",""</v>
      </c>
      <c r="RF4" s="613" t="str">
        <f t="shared" si="15"/>
        <v>"","","","","","","","","","","","","","","","","","","","","","","","","","","","","","0","","",""</v>
      </c>
      <c r="RG4" s="613" t="str">
        <f t="shared" si="15"/>
        <v>"","","","","","","","","","","","","","","","","","","","","","","","","","","","","0","","",""</v>
      </c>
      <c r="RH4" s="613" t="str">
        <f t="shared" si="15"/>
        <v>"","","","","","","","","","","","","","","","","","","","","","","","","","","","0","","",""</v>
      </c>
      <c r="RI4" s="613" t="str">
        <f t="shared" si="15"/>
        <v>"","","","","","","","","","","","","","","","","","","","","","","","","","","0","","",""</v>
      </c>
      <c r="RJ4" s="613" t="str">
        <f t="shared" si="15"/>
        <v>"","","","","","","","","","","","","","","","","","","","","","","","","","0","","",""</v>
      </c>
      <c r="RK4" s="613" t="str">
        <f t="shared" si="15"/>
        <v>"","","","","","","","","","","","","","","","","","","","","","","","","0","","",""</v>
      </c>
      <c r="RL4" s="613" t="str">
        <f t="shared" si="15"/>
        <v>"","","","","","","","","","","","","","","","","","","","","","","","0","","",""</v>
      </c>
      <c r="RM4" s="613" t="str">
        <f t="shared" si="15"/>
        <v>"","","","","","","","","","","","","","","","","","","","","","","0","","",""</v>
      </c>
      <c r="RN4" s="613" t="str">
        <f t="shared" si="15"/>
        <v>"","","","","","","","","","","","","","","","","","","","","","0","","",""</v>
      </c>
      <c r="RO4" s="613" t="str">
        <f t="shared" si="15"/>
        <v>"","","","","","","","","","","","","","","","","","","","","0","","",""</v>
      </c>
      <c r="RP4" s="613" t="str">
        <f t="shared" si="15"/>
        <v>"","","","","","","","","","","","","","","","","","","","0","","",""</v>
      </c>
      <c r="RQ4" s="613" t="str">
        <f t="shared" si="15"/>
        <v>"","","","","","","","","","","","","","","","","","","0","","",""</v>
      </c>
      <c r="RR4" s="613" t="str">
        <f t="shared" si="15"/>
        <v>"","","","","","","","","","","","","","","","","","0","","",""</v>
      </c>
      <c r="RS4" s="613" t="str">
        <f t="shared" si="15"/>
        <v>"","","","","","","","","","","","","","","","","0","","",""</v>
      </c>
      <c r="RT4" s="613" t="str">
        <f t="shared" si="15"/>
        <v>"","","","","","","","","","","","","","","","0","","",""</v>
      </c>
      <c r="RU4" s="613" t="str">
        <f t="shared" si="15"/>
        <v>"","","","","","","","","","","","","","","0","","",""</v>
      </c>
      <c r="RV4" s="613" t="str">
        <f t="shared" si="15"/>
        <v>"","","","","","","","","","","","","","0","","",""</v>
      </c>
      <c r="RW4" s="613" t="str">
        <f t="shared" si="15"/>
        <v>"","","","","","","","","","","","","0","","",""</v>
      </c>
      <c r="RX4" s="613" t="str">
        <f t="shared" si="15"/>
        <v>"","","","","","","","","","","","0","","",""</v>
      </c>
      <c r="RY4" s="613" t="str">
        <f t="shared" si="15"/>
        <v>"","","","","","","","","","","0","","",""</v>
      </c>
      <c r="RZ4" s="613" t="str">
        <f t="shared" si="15"/>
        <v>"","","","","","","","","","0","","",""</v>
      </c>
      <c r="SA4" s="613" t="str">
        <f t="shared" si="15"/>
        <v>"","","","","","","","","0","","",""</v>
      </c>
      <c r="SB4" s="613" t="str">
        <f t="shared" si="15"/>
        <v>"","","","","","","","0","","",""</v>
      </c>
      <c r="SC4" s="613" t="str">
        <f t="shared" si="15"/>
        <v>"","","","","","","0","","",""</v>
      </c>
      <c r="SD4" s="613" t="str">
        <f t="shared" si="15"/>
        <v>"","","","","","0","","",""</v>
      </c>
      <c r="SE4" s="613" t="str">
        <f t="shared" si="15"/>
        <v>"","","","","0","","",""</v>
      </c>
      <c r="SF4" s="613" t="str">
        <f t="shared" si="15"/>
        <v>"","","","0","","",""</v>
      </c>
      <c r="SG4" s="613" t="str">
        <f t="shared" si="15"/>
        <v>"","","0","","",""</v>
      </c>
      <c r="SH4" s="613" t="str">
        <f t="shared" si="15"/>
        <v>"","0","","",""</v>
      </c>
      <c r="SI4" s="613" t="str">
        <f t="shared" si="15"/>
        <v>"0","","",""</v>
      </c>
      <c r="SJ4" s="613" t="str">
        <f>+SJ3&amp;SK4</f>
        <v>"","",""</v>
      </c>
      <c r="SK4" s="613" t="str">
        <f>+SK3&amp;SL4</f>
        <v>"",""</v>
      </c>
      <c r="SL4" s="613" t="str">
        <f>+SL3</f>
        <v>""</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27</vt:i4>
      </vt:variant>
    </vt:vector>
  </HeadingPairs>
  <TitlesOfParts>
    <vt:vector size="39" baseType="lpstr">
      <vt:lpstr>入力シート</vt:lpstr>
      <vt:lpstr>⑫付票</vt:lpstr>
      <vt:lpstr>⑯業態調書</vt:lpstr>
      <vt:lpstr>⑫付票 (記入例_注釈入り）</vt:lpstr>
      <vt:lpstr>⑯業態調書 (記入例_注釈入り)</vt:lpstr>
      <vt:lpstr>付表２業態調書 (文字チェック用)</vt:lpstr>
      <vt:lpstr>付票 (文字チェック用)</vt:lpstr>
      <vt:lpstr>振興局市町村一覧</vt:lpstr>
      <vt:lpstr>SI</vt:lpstr>
      <vt:lpstr>提出場所</vt:lpstr>
      <vt:lpstr>コード表</vt:lpstr>
      <vt:lpstr>環境依存文字（電子入札利用不可）</vt:lpstr>
      <vt:lpstr>⑫付票!kyoka</vt:lpstr>
      <vt:lpstr>'⑫付票 (記入例_注釈入り）'!kyoka</vt:lpstr>
      <vt:lpstr>⑯業態調書!kyoka</vt:lpstr>
      <vt:lpstr>'⑯業態調書 (記入例_注釈入り)'!kyoka</vt:lpstr>
      <vt:lpstr>'付票 (文字チェック用)'!kyoka</vt:lpstr>
      <vt:lpstr>'付表２業態調書 (文字チェック用)'!kyoka</vt:lpstr>
      <vt:lpstr>⑫付票!Print_Area</vt:lpstr>
      <vt:lpstr>'⑫付票 (記入例_注釈入り）'!Print_Area</vt:lpstr>
      <vt:lpstr>⑯業態調書!Print_Area</vt:lpstr>
      <vt:lpstr>'⑯業態調書 (記入例_注釈入り)'!Print_Area</vt:lpstr>
      <vt:lpstr>入力シート!Print_Area</vt:lpstr>
      <vt:lpstr>'付票 (文字チェック用)'!Print_Area</vt:lpstr>
      <vt:lpstr>'付表２業態調書 (文字チェック用)'!Print_Area</vt:lpstr>
      <vt:lpstr>オホーツク</vt:lpstr>
      <vt:lpstr>空知</vt:lpstr>
      <vt:lpstr>釧路</vt:lpstr>
      <vt:lpstr>後志</vt:lpstr>
      <vt:lpstr>根室</vt:lpstr>
      <vt:lpstr>宗谷</vt:lpstr>
      <vt:lpstr>十勝</vt:lpstr>
      <vt:lpstr>上川</vt:lpstr>
      <vt:lpstr>石狩</vt:lpstr>
      <vt:lpstr>胆振</vt:lpstr>
      <vt:lpstr>渡島</vt:lpstr>
      <vt:lpstr>日高</vt:lpstr>
      <vt:lpstr>留萌</vt:lpstr>
      <vt:lpstr>檜山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R3・R4随時格付用Excelファイル_20210421版</dc:title>
  <dc:creator>北海道</dc:creator>
  <cp:lastModifiedBy>吉田＿克生</cp:lastModifiedBy>
  <cp:lastPrinted>2022-11-16T01:14:53Z</cp:lastPrinted>
  <dcterms:created xsi:type="dcterms:W3CDTF">2020-08-03T08:12:47Z</dcterms:created>
  <dcterms:modified xsi:type="dcterms:W3CDTF">2023-01-31T01:37:08Z</dcterms:modified>
</cp:coreProperties>
</file>